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app">'Sheet1'!$B$68</definedName>
    <definedName name="bjeb">'Sheet1'!$B$6</definedName>
    <definedName name="de">'Sheet1'!$B$34</definedName>
    <definedName name="dee">'Sheet1'!$B$63</definedName>
    <definedName name="gej">'Sheet1'!$B$40</definedName>
    <definedName name="gej2">'Sheet1'!$B$67</definedName>
    <definedName name="jghgj">'Sheet1'!$E$71</definedName>
    <definedName name="jh">'Sheet1'!$F$66</definedName>
    <definedName name="ljea">'Sheet1'!$B$4</definedName>
    <definedName name="ll">'Sheet1'!$B$36</definedName>
    <definedName name="lll">'Sheet1'!$B$65</definedName>
    <definedName name="nic">'Sheet1'!$B$11</definedName>
    <definedName name="nici">'Sheet1'!$H$71</definedName>
    <definedName name="nicl">'Sheet1'!$B$71</definedName>
    <definedName name="pa">'Sheet1'!$G$63</definedName>
    <definedName name="plos">'Sheet1'!$B$39</definedName>
    <definedName name="povpr">'Sheet1'!#REF!</definedName>
    <definedName name="pp">'Sheet1'!$B$68</definedName>
    <definedName name="pppret">'Sheet1'!#REF!</definedName>
    <definedName name="pret">'Sheet1'!$E$91</definedName>
    <definedName name="ro">'Sheet1'!$B$64</definedName>
    <definedName name="rt">'Sheet1'!$B$7</definedName>
    <definedName name="rut">'Sheet1'!$B$5</definedName>
    <definedName name="vis">'Sheet1'!$B$66</definedName>
    <definedName name="visko">'Sheet1'!$B$37</definedName>
  </definedNames>
  <calcPr fullCalcOnLoad="1"/>
</workbook>
</file>

<file path=xl/sharedStrings.xml><?xml version="1.0" encoding="utf-8"?>
<sst xmlns="http://schemas.openxmlformats.org/spreadsheetml/2006/main" count="81" uniqueCount="64">
  <si>
    <t>I laboratorijska vaja - Merjenje gostote vode</t>
  </si>
  <si>
    <t>Meritev i</t>
  </si>
  <si>
    <t>h [10^-3 m^3]</t>
  </si>
  <si>
    <t>L</t>
  </si>
  <si>
    <r>
      <t>r</t>
    </r>
    <r>
      <rPr>
        <sz val="8"/>
        <rFont val="Arial"/>
        <family val="2"/>
      </rPr>
      <t>ut</t>
    </r>
  </si>
  <si>
    <t>m</t>
  </si>
  <si>
    <t>b</t>
  </si>
  <si>
    <r>
      <t>r</t>
    </r>
    <r>
      <rPr>
        <sz val="8"/>
        <rFont val="Arial"/>
        <family val="2"/>
      </rPr>
      <t>t</t>
    </r>
  </si>
  <si>
    <r>
      <t>m</t>
    </r>
    <r>
      <rPr>
        <sz val="8"/>
        <rFont val="Arial"/>
        <family val="2"/>
      </rPr>
      <t xml:space="preserve">ut </t>
    </r>
    <r>
      <rPr>
        <sz val="10"/>
        <rFont val="Arial"/>
        <family val="2"/>
      </rPr>
      <t>[kg]</t>
    </r>
  </si>
  <si>
    <r>
      <t>ρ</t>
    </r>
    <r>
      <rPr>
        <sz val="8"/>
        <rFont val="Arial"/>
        <family val="2"/>
      </rPr>
      <t>v</t>
    </r>
    <r>
      <rPr>
        <sz val="10"/>
        <rFont val="Arial"/>
        <family val="2"/>
      </rPr>
      <t xml:space="preserve"> [kg/m^3]</t>
    </r>
  </si>
  <si>
    <t>V [10^-3 m^3]</t>
  </si>
  <si>
    <r>
      <t>ρ</t>
    </r>
    <r>
      <rPr>
        <sz val="8"/>
        <rFont val="Arial"/>
        <family val="2"/>
      </rPr>
      <t>pov</t>
    </r>
  </si>
  <si>
    <t>δσ</t>
  </si>
  <si>
    <t>δσ [%]</t>
  </si>
  <si>
    <t>Zaključek</t>
  </si>
  <si>
    <t>kg/m^3</t>
  </si>
  <si>
    <t>%</t>
  </si>
  <si>
    <t>Z preizkusom smo določili gostoto vode na 1034 kg/m^3. Prava gostota znaša 998 kg/m^3 pri T=20°C,</t>
  </si>
  <si>
    <t>kar pomeni da smo se zmotili za 36 kg/m^3. Napaka se pojavi zaradi realnosti eksperimenta. Napaka je</t>
  </si>
  <si>
    <t>pravzaprav posledica netočnega določevanja veličin: velikost potopljenega telesa, masa, dolžina ročic</t>
  </si>
  <si>
    <t>Na meritve vpliva tudi telo, ki nima po celi površini pravilne geometrije (oblike), odčitavanje globine po-</t>
  </si>
  <si>
    <t>topljenega telesa in zaokroževanje rezultatov.</t>
  </si>
  <si>
    <t>II Laboratorijska vaja - Merjenje izgub v cevovodu</t>
  </si>
  <si>
    <t>d</t>
  </si>
  <si>
    <t>ε</t>
  </si>
  <si>
    <t>l</t>
  </si>
  <si>
    <t>[10^-3 m]</t>
  </si>
  <si>
    <t>ﬠ</t>
  </si>
  <si>
    <t>m^2/s (T=20°C)</t>
  </si>
  <si>
    <r>
      <t>ε</t>
    </r>
    <r>
      <rPr>
        <sz val="8"/>
        <rFont val="Arial"/>
        <family val="2"/>
      </rPr>
      <t>r</t>
    </r>
  </si>
  <si>
    <t>A</t>
  </si>
  <si>
    <t>m^2</t>
  </si>
  <si>
    <t>[10^-6]m^2</t>
  </si>
  <si>
    <t>Mesto i</t>
  </si>
  <si>
    <t>Q [l/min]</t>
  </si>
  <si>
    <t>h [10^-3m]</t>
  </si>
  <si>
    <t>v [m/s ]</t>
  </si>
  <si>
    <t>Re []</t>
  </si>
  <si>
    <t>λ []</t>
  </si>
  <si>
    <r>
      <t>ζ</t>
    </r>
    <r>
      <rPr>
        <sz val="8"/>
        <rFont val="Arial"/>
        <family val="2"/>
      </rPr>
      <t>lok</t>
    </r>
  </si>
  <si>
    <r>
      <t>∑ζ</t>
    </r>
    <r>
      <rPr>
        <sz val="8"/>
        <rFont val="Arial"/>
        <family val="2"/>
      </rPr>
      <t>lok</t>
    </r>
    <r>
      <rPr>
        <sz val="5"/>
        <rFont val="Arial"/>
        <family val="2"/>
      </rPr>
      <t>i</t>
    </r>
  </si>
  <si>
    <t>g</t>
  </si>
  <si>
    <t>m/s^2</t>
  </si>
  <si>
    <t>III Laboratorijska vaja - Merjenje zračnega upora krogle</t>
  </si>
  <si>
    <t>ρ</t>
  </si>
  <si>
    <t>Pol. St.</t>
  </si>
  <si>
    <r>
      <t>U</t>
    </r>
    <r>
      <rPr>
        <sz val="8"/>
        <rFont val="Arial"/>
        <family val="2"/>
      </rPr>
      <t>v</t>
    </r>
    <r>
      <rPr>
        <sz val="10"/>
        <rFont val="Arial"/>
        <family val="2"/>
      </rPr>
      <t xml:space="preserve"> [V]</t>
    </r>
  </si>
  <si>
    <t>v [m/s]</t>
  </si>
  <si>
    <r>
      <t>U</t>
    </r>
    <r>
      <rPr>
        <sz val="8"/>
        <rFont val="Arial"/>
        <family val="2"/>
      </rPr>
      <t>F</t>
    </r>
    <r>
      <rPr>
        <sz val="10"/>
        <rFont val="Arial"/>
        <family val="2"/>
      </rPr>
      <t xml:space="preserve"> [V]</t>
    </r>
  </si>
  <si>
    <t>F [N]</t>
  </si>
  <si>
    <r>
      <t>C</t>
    </r>
    <r>
      <rPr>
        <sz val="8"/>
        <rFont val="Arial"/>
        <family val="2"/>
      </rPr>
      <t>x</t>
    </r>
    <r>
      <rPr>
        <sz val="10"/>
        <rFont val="Arial"/>
        <family val="2"/>
      </rPr>
      <t xml:space="preserve"> []</t>
    </r>
  </si>
  <si>
    <t>Δp</t>
  </si>
  <si>
    <t>Volt</t>
  </si>
  <si>
    <t>Pa</t>
  </si>
  <si>
    <t>SP 237</t>
  </si>
  <si>
    <t>mm^2/s</t>
  </si>
  <si>
    <t>Pretvornik</t>
  </si>
  <si>
    <t>Pov.pr.</t>
  </si>
  <si>
    <r>
      <t>U</t>
    </r>
    <r>
      <rPr>
        <sz val="8"/>
        <rFont val="Arial"/>
        <family val="2"/>
      </rPr>
      <t xml:space="preserve">F </t>
    </r>
    <r>
      <rPr>
        <sz val="10"/>
        <rFont val="Arial"/>
        <family val="2"/>
      </rPr>
      <t>[V]</t>
    </r>
  </si>
  <si>
    <t>Teža [kg]</t>
  </si>
  <si>
    <t>Podatki:</t>
  </si>
  <si>
    <t>Meritve in izračuni:</t>
  </si>
  <si>
    <t>Srednja gostota:</t>
  </si>
  <si>
    <t>Relativno efaktivno odstopanje: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</si>
</sst>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0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14.25"/>
      <color indexed="8"/>
      <name val="Arial"/>
      <family val="0"/>
    </font>
    <font>
      <b/>
      <sz val="12"/>
      <color indexed="8"/>
      <name val="Arial"/>
      <family val="0"/>
    </font>
    <font>
      <sz val="15.8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 lokalnih izgub v odvisnosti od enega kolena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425"/>
          <c:w val="0.7455"/>
          <c:h val="0.78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Sheet1!$D$43:$D$46</c:f>
              <c:numCache/>
            </c:numRef>
          </c:xVal>
          <c:yVal>
            <c:numRef>
              <c:f>Sheet1!$H$43:$H$46</c:f>
              <c:numCache/>
            </c:numRef>
          </c:yVal>
          <c:smooth val="1"/>
        </c:ser>
        <c:axId val="50905375"/>
        <c:axId val="55495192"/>
      </c:scatterChart>
      <c:val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Hitrost [m/s^2]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Lokalne izgube []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825"/>
          <c:w val="0.205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275"/>
          <c:w val="0.8295"/>
          <c:h val="0.95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Sheet1!$E$43:$E$46</c:f>
              <c:numCache/>
            </c:numRef>
          </c:xVal>
          <c:yVal>
            <c:numRef>
              <c:f>Sheet1!$H$43:$H$46</c:f>
              <c:numCache/>
            </c:numRef>
          </c:yVal>
          <c:smooth val="1"/>
        </c:ser>
        <c:axId val="29694681"/>
        <c:axId val="65925538"/>
      </c:scatterChart>
      <c:val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5775"/>
          <c:w val="0.128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4325"/>
          <c:w val="0.847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cx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Sheet1!$C$72:$C$76</c:f>
              <c:numCache/>
            </c:numRef>
          </c:xVal>
          <c:yVal>
            <c:numRef>
              <c:f>Sheet1!$G$72:$G$76</c:f>
              <c:numCache/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49125"/>
          <c:w val="0.11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0.14325"/>
          <c:w val="0.869"/>
          <c:h val="0.827"/>
        </c:manualLayout>
      </c:layout>
      <c:scatterChart>
        <c:scatterStyle val="smoothMarker"/>
        <c:varyColors val="0"/>
        <c:ser>
          <c:idx val="0"/>
          <c:order val="0"/>
          <c:tx>
            <c:v>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Sheet1!$D$72:$D$76</c:f>
              <c:numCache/>
            </c:numRef>
          </c:xVal>
          <c:yVal>
            <c:numRef>
              <c:f>Sheet1!$G$72:$G$76</c:f>
              <c:numCache/>
            </c:numRef>
          </c:yVal>
          <c:smooth val="1"/>
        </c:ser>
        <c:axId val="9770669"/>
        <c:axId val="20827158"/>
      </c:scatterChart>
      <c:val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 val="autoZero"/>
        <c:crossBetween val="midCat"/>
        <c:dispUnits/>
      </c:val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65"/>
          <c:w val="0.089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91</xdr:row>
      <xdr:rowOff>142875</xdr:rowOff>
    </xdr:from>
    <xdr:to>
      <xdr:col>7</xdr:col>
      <xdr:colOff>914400</xdr:colOff>
      <xdr:row>114</xdr:row>
      <xdr:rowOff>104775</xdr:rowOff>
    </xdr:to>
    <xdr:graphicFrame>
      <xdr:nvGraphicFramePr>
        <xdr:cNvPr id="1" name="Chart 1"/>
        <xdr:cNvGraphicFramePr/>
      </xdr:nvGraphicFramePr>
      <xdr:xfrm>
        <a:off x="104775" y="15011400"/>
        <a:ext cx="56959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115</xdr:row>
      <xdr:rowOff>66675</xdr:rowOff>
    </xdr:from>
    <xdr:to>
      <xdr:col>7</xdr:col>
      <xdr:colOff>885825</xdr:colOff>
      <xdr:row>141</xdr:row>
      <xdr:rowOff>104775</xdr:rowOff>
    </xdr:to>
    <xdr:graphicFrame>
      <xdr:nvGraphicFramePr>
        <xdr:cNvPr id="2" name="Chart 2"/>
        <xdr:cNvGraphicFramePr/>
      </xdr:nvGraphicFramePr>
      <xdr:xfrm>
        <a:off x="104775" y="18821400"/>
        <a:ext cx="56673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142</xdr:row>
      <xdr:rowOff>47625</xdr:rowOff>
    </xdr:from>
    <xdr:to>
      <xdr:col>7</xdr:col>
      <xdr:colOff>914400</xdr:colOff>
      <xdr:row>169</xdr:row>
      <xdr:rowOff>85725</xdr:rowOff>
    </xdr:to>
    <xdr:graphicFrame>
      <xdr:nvGraphicFramePr>
        <xdr:cNvPr id="3" name="Chart 3"/>
        <xdr:cNvGraphicFramePr/>
      </xdr:nvGraphicFramePr>
      <xdr:xfrm>
        <a:off x="38100" y="23174325"/>
        <a:ext cx="5762625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170</xdr:row>
      <xdr:rowOff>85725</xdr:rowOff>
    </xdr:from>
    <xdr:to>
      <xdr:col>7</xdr:col>
      <xdr:colOff>914400</xdr:colOff>
      <xdr:row>190</xdr:row>
      <xdr:rowOff>123825</xdr:rowOff>
    </xdr:to>
    <xdr:graphicFrame>
      <xdr:nvGraphicFramePr>
        <xdr:cNvPr id="4" name="Chart 4"/>
        <xdr:cNvGraphicFramePr/>
      </xdr:nvGraphicFramePr>
      <xdr:xfrm>
        <a:off x="38100" y="27746325"/>
        <a:ext cx="57626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52">
      <selection activeCell="E65" sqref="E65"/>
    </sheetView>
  </sheetViews>
  <sheetFormatPr defaultColWidth="9.140625" defaultRowHeight="12.75"/>
  <cols>
    <col min="2" max="2" width="11.8515625" style="0" customWidth="1"/>
    <col min="3" max="3" width="12.421875" style="0" customWidth="1"/>
    <col min="4" max="4" width="7.28125" style="0" customWidth="1"/>
    <col min="5" max="5" width="10.57421875" style="0" customWidth="1"/>
    <col min="7" max="7" width="12.8515625" style="0" bestFit="1" customWidth="1"/>
    <col min="8" max="8" width="14.421875" style="0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2"/>
      <c r="B2" s="22"/>
      <c r="C2" s="22"/>
      <c r="D2" s="22"/>
    </row>
    <row r="3" ht="12.75">
      <c r="A3" t="s">
        <v>60</v>
      </c>
    </row>
    <row r="4" spans="1:3" ht="12.75">
      <c r="A4" t="s">
        <v>3</v>
      </c>
      <c r="B4">
        <f>101.3*10^-3</f>
        <v>0.1013</v>
      </c>
      <c r="C4" t="s">
        <v>5</v>
      </c>
    </row>
    <row r="5" spans="1:3" ht="12.75">
      <c r="A5" t="s">
        <v>4</v>
      </c>
      <c r="B5">
        <f>10^-3*301.5</f>
        <v>0.3015</v>
      </c>
      <c r="C5" t="s">
        <v>5</v>
      </c>
    </row>
    <row r="6" spans="1:3" ht="12.75">
      <c r="A6" t="s">
        <v>6</v>
      </c>
      <c r="B6">
        <f>111.5*10^-3</f>
        <v>0.1115</v>
      </c>
      <c r="C6" t="s">
        <v>5</v>
      </c>
    </row>
    <row r="7" spans="1:3" ht="12.75">
      <c r="A7" t="s">
        <v>7</v>
      </c>
      <c r="B7">
        <f>145*10^-3</f>
        <v>0.145</v>
      </c>
      <c r="C7" t="s">
        <v>5</v>
      </c>
    </row>
    <row r="9" ht="13.5" thickBot="1">
      <c r="A9" t="s">
        <v>61</v>
      </c>
    </row>
    <row r="10" spans="1:5" ht="13.5" thickBot="1">
      <c r="A10" s="4" t="s">
        <v>1</v>
      </c>
      <c r="B10" s="5" t="s">
        <v>2</v>
      </c>
      <c r="C10" s="5" t="s">
        <v>10</v>
      </c>
      <c r="D10" s="5" t="s">
        <v>8</v>
      </c>
      <c r="E10" s="6" t="s">
        <v>9</v>
      </c>
    </row>
    <row r="11" spans="1:5" ht="12.75">
      <c r="A11" s="7">
        <v>0</v>
      </c>
      <c r="B11" s="8">
        <v>18</v>
      </c>
      <c r="C11" s="8">
        <f>B4*B6*(B11-B11)</f>
        <v>0</v>
      </c>
      <c r="D11" s="8">
        <v>0</v>
      </c>
      <c r="E11" s="9">
        <v>0</v>
      </c>
    </row>
    <row r="12" spans="1:5" ht="12.75">
      <c r="A12" s="10">
        <v>1</v>
      </c>
      <c r="B12" s="11">
        <v>35</v>
      </c>
      <c r="C12" s="11">
        <f>ljea*bjeb*((B12-nic))</f>
        <v>0.19201415</v>
      </c>
      <c r="D12" s="11">
        <v>0.1</v>
      </c>
      <c r="E12" s="12">
        <f>(D12*rut)/(C12*rt)*1000</f>
        <v>1082.894330874879</v>
      </c>
    </row>
    <row r="13" spans="1:5" ht="12.75">
      <c r="A13" s="10">
        <v>2</v>
      </c>
      <c r="B13" s="11">
        <v>54</v>
      </c>
      <c r="C13" s="11">
        <f>ljea*bjeb*((B13-nic))</f>
        <v>0.4066182</v>
      </c>
      <c r="D13" s="11">
        <v>0.2</v>
      </c>
      <c r="E13" s="12">
        <f>(D13*rut)/(C13*rt)*1000</f>
        <v>1022.7335347151634</v>
      </c>
    </row>
    <row r="14" spans="1:5" ht="12.75">
      <c r="A14" s="10">
        <v>3</v>
      </c>
      <c r="B14" s="11">
        <v>72</v>
      </c>
      <c r="C14" s="11">
        <f>ljea*bjeb*((B14-nic))</f>
        <v>0.6099273</v>
      </c>
      <c r="D14" s="11">
        <v>0.3</v>
      </c>
      <c r="E14" s="12">
        <f>(D14*rut)/(C14*rt)*1000</f>
        <v>1022.7335347151634</v>
      </c>
    </row>
    <row r="15" spans="1:5" ht="13.5" thickBot="1">
      <c r="A15" s="13">
        <v>4</v>
      </c>
      <c r="B15" s="14">
        <v>91</v>
      </c>
      <c r="C15" s="14">
        <f>ljea*bjeb*((B15-nic))</f>
        <v>0.82453135</v>
      </c>
      <c r="D15" s="14">
        <v>0.4</v>
      </c>
      <c r="E15" s="15">
        <f>(D15*rut)/(C15*rt)*1000</f>
        <v>1008.7234862944076</v>
      </c>
    </row>
    <row r="16" spans="1:5" ht="12.75">
      <c r="A16" s="11"/>
      <c r="B16" s="11"/>
      <c r="C16" s="11"/>
      <c r="D16" s="11"/>
      <c r="E16" s="11"/>
    </row>
    <row r="17" ht="12.75">
      <c r="A17" t="s">
        <v>62</v>
      </c>
    </row>
    <row r="18" spans="1:3" ht="12.75">
      <c r="A18" s="1" t="s">
        <v>11</v>
      </c>
      <c r="B18">
        <f>(1/4)*(E12+E13+E14+E15)</f>
        <v>1034.2712216499033</v>
      </c>
      <c r="C18" t="s">
        <v>15</v>
      </c>
    </row>
    <row r="19" ht="12.75">
      <c r="A19" s="1"/>
    </row>
    <row r="20" ht="12.75">
      <c r="A20" s="1" t="s">
        <v>63</v>
      </c>
    </row>
    <row r="21" spans="1:2" ht="12.75">
      <c r="A21" s="16" t="s">
        <v>12</v>
      </c>
      <c r="B21">
        <f>(2/3)*(1/4)*(((E12-B18)/B18)+((SQRT((E13-B18)^2))/B18)+((SQRT((E14-B18)^2))/B18)+((SQRT((E15-B18)^2))/B18))</f>
        <v>0.015670650730411698</v>
      </c>
    </row>
    <row r="22" spans="1:3" ht="12.75">
      <c r="A22" s="16" t="s">
        <v>13</v>
      </c>
      <c r="B22">
        <f>B21*100</f>
        <v>1.5670650730411697</v>
      </c>
      <c r="C22" t="s">
        <v>16</v>
      </c>
    </row>
    <row r="24" ht="12.75">
      <c r="A24" s="3" t="s">
        <v>14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ht="12.75">
      <c r="A29" t="s">
        <v>20</v>
      </c>
    </row>
    <row r="30" ht="12.75">
      <c r="A30" t="s">
        <v>21</v>
      </c>
    </row>
    <row r="32" spans="1:5" ht="12.75">
      <c r="A32" s="2" t="s">
        <v>22</v>
      </c>
      <c r="B32" s="2"/>
      <c r="C32" s="2"/>
      <c r="D32" s="2"/>
      <c r="E32" s="2"/>
    </row>
    <row r="34" spans="1:3" ht="12.75">
      <c r="A34" t="s">
        <v>23</v>
      </c>
      <c r="B34">
        <v>15.5</v>
      </c>
      <c r="C34" t="s">
        <v>26</v>
      </c>
    </row>
    <row r="35" spans="1:3" ht="12.75">
      <c r="A35" s="1" t="s">
        <v>24</v>
      </c>
      <c r="B35">
        <v>0.1</v>
      </c>
      <c r="C35" t="s">
        <v>26</v>
      </c>
    </row>
    <row r="36" spans="1:3" ht="12.75">
      <c r="A36" s="1" t="s">
        <v>25</v>
      </c>
      <c r="B36">
        <v>2560</v>
      </c>
      <c r="C36" t="s">
        <v>26</v>
      </c>
    </row>
    <row r="37" spans="1:3" ht="12.75">
      <c r="A37" s="1" t="s">
        <v>27</v>
      </c>
      <c r="B37">
        <f>1.01*10^-6</f>
        <v>1.0099999999999999E-06</v>
      </c>
      <c r="C37" t="s">
        <v>28</v>
      </c>
    </row>
    <row r="38" spans="1:2" ht="12.75">
      <c r="A38" s="1" t="s">
        <v>29</v>
      </c>
      <c r="B38">
        <f>B35/B34</f>
        <v>0.0064516129032258064</v>
      </c>
    </row>
    <row r="39" spans="1:3" ht="12.75">
      <c r="A39" s="1" t="s">
        <v>30</v>
      </c>
      <c r="B39">
        <f>PI()*((B34)^2)/4</f>
        <v>188.69190875623696</v>
      </c>
      <c r="C39" t="s">
        <v>32</v>
      </c>
    </row>
    <row r="40" spans="1:3" ht="12.75">
      <c r="A40" s="1" t="s">
        <v>41</v>
      </c>
      <c r="B40">
        <v>9.81</v>
      </c>
      <c r="C40" t="s">
        <v>42</v>
      </c>
    </row>
    <row r="41" ht="13.5" thickBot="1"/>
    <row r="42" spans="1:8" ht="13.5" thickBot="1">
      <c r="A42" s="4" t="s">
        <v>33</v>
      </c>
      <c r="B42" s="5" t="s">
        <v>34</v>
      </c>
      <c r="C42" s="5" t="s">
        <v>35</v>
      </c>
      <c r="D42" s="5" t="s">
        <v>36</v>
      </c>
      <c r="E42" s="5" t="s">
        <v>37</v>
      </c>
      <c r="F42" s="17" t="s">
        <v>38</v>
      </c>
      <c r="G42" s="17" t="s">
        <v>40</v>
      </c>
      <c r="H42" s="6" t="s">
        <v>39</v>
      </c>
    </row>
    <row r="43" spans="1:8" ht="12.75">
      <c r="A43" s="7">
        <v>1</v>
      </c>
      <c r="B43" s="8">
        <v>3</v>
      </c>
      <c r="C43" s="8">
        <v>75</v>
      </c>
      <c r="D43" s="8">
        <f>((B43/1000)/60)/(plos*10^-6)</f>
        <v>0.2649822153455073</v>
      </c>
      <c r="E43" s="8">
        <f>D43*(de*10^-3)/visko</f>
        <v>4066.558750351845</v>
      </c>
      <c r="F43" s="8">
        <v>0.047</v>
      </c>
      <c r="G43" s="8">
        <f>((2*gej*C43*10^-3)/(D43^2))-((F43*ll*10^-3)/(de*10^-3))</f>
        <v>13.194308357579121</v>
      </c>
      <c r="H43" s="9">
        <f>G43/8</f>
        <v>1.6492885446973902</v>
      </c>
    </row>
    <row r="44" spans="1:8" ht="12.75">
      <c r="A44" s="10">
        <v>2</v>
      </c>
      <c r="B44" s="11">
        <v>4.5</v>
      </c>
      <c r="C44" s="11">
        <v>112</v>
      </c>
      <c r="D44" s="11">
        <f>((B44/1000)/60)/(plos*10^-6)</f>
        <v>0.39747332301826094</v>
      </c>
      <c r="E44" s="11">
        <f>D44*(de*10^-3)/visko</f>
        <v>6099.838125527768</v>
      </c>
      <c r="F44" s="11">
        <v>0.0435</v>
      </c>
      <c r="G44" s="11">
        <f>((2*gej*C44*10^-3)/(D44^2))-((F44*ll*10^-3)/(de*10^-3))</f>
        <v>6.724648720193974</v>
      </c>
      <c r="H44" s="12">
        <f>G44/8</f>
        <v>0.8405810900242467</v>
      </c>
    </row>
    <row r="45" spans="1:8" ht="12.75">
      <c r="A45" s="10">
        <v>3</v>
      </c>
      <c r="B45" s="11">
        <v>6</v>
      </c>
      <c r="C45" s="11">
        <v>230</v>
      </c>
      <c r="D45" s="11">
        <f>((B45/1000)/60)/(plos*10^-6)</f>
        <v>0.5299644306910146</v>
      </c>
      <c r="E45" s="11">
        <f>D45*(de*10^-3)/visko</f>
        <v>8133.11750070369</v>
      </c>
      <c r="F45" s="11">
        <v>0.041</v>
      </c>
      <c r="G45" s="11">
        <f>((2*gej*C45*10^-3)/(D45^2))-((F45*ll*10^-3)/(de*10^-3))</f>
        <v>9.29533533220851</v>
      </c>
      <c r="H45" s="12">
        <f>G45/8</f>
        <v>1.1619169165260637</v>
      </c>
    </row>
    <row r="46" spans="1:8" ht="13.5" thickBot="1">
      <c r="A46" s="13">
        <v>4</v>
      </c>
      <c r="B46" s="14">
        <v>7.5</v>
      </c>
      <c r="C46" s="14">
        <v>295</v>
      </c>
      <c r="D46" s="14">
        <f>((B46/1000)/60)/(plos*10^-6)</f>
        <v>0.6624555383637684</v>
      </c>
      <c r="E46" s="14">
        <f>D46*(de*10^-3)/visko</f>
        <v>10166.396875879616</v>
      </c>
      <c r="F46" s="14">
        <v>0.0385</v>
      </c>
      <c r="G46" s="14">
        <f>((2*gej*C46*10^-3)/(D46^2))-((F46*ll*10^-3)/(de*10^-3))</f>
        <v>6.830159134971943</v>
      </c>
      <c r="H46" s="15">
        <f>G46/8</f>
        <v>0.8537698918714929</v>
      </c>
    </row>
    <row r="61" spans="1:5" ht="12.75">
      <c r="A61" s="2" t="s">
        <v>43</v>
      </c>
      <c r="B61" s="2"/>
      <c r="C61" s="2"/>
      <c r="D61" s="2"/>
      <c r="E61" s="2"/>
    </row>
    <row r="63" spans="1:8" ht="12.75">
      <c r="A63" t="s">
        <v>23</v>
      </c>
      <c r="B63">
        <v>61.2</v>
      </c>
      <c r="C63" t="s">
        <v>26</v>
      </c>
      <c r="E63">
        <v>1</v>
      </c>
      <c r="F63" t="s">
        <v>52</v>
      </c>
      <c r="G63">
        <v>124.6</v>
      </c>
      <c r="H63" t="s">
        <v>53</v>
      </c>
    </row>
    <row r="64" spans="1:3" ht="12.75">
      <c r="A64" s="1" t="s">
        <v>44</v>
      </c>
      <c r="B64">
        <v>1.19</v>
      </c>
      <c r="C64" t="s">
        <v>15</v>
      </c>
    </row>
    <row r="65" spans="1:3" ht="12.75">
      <c r="A65" s="1" t="s">
        <v>25</v>
      </c>
      <c r="B65">
        <v>236</v>
      </c>
      <c r="C65" t="s">
        <v>26</v>
      </c>
    </row>
    <row r="66" spans="1:4" ht="12.75">
      <c r="A66" s="1" t="s">
        <v>27</v>
      </c>
      <c r="B66">
        <v>15.7</v>
      </c>
      <c r="C66" t="s">
        <v>55</v>
      </c>
      <c r="D66" t="s">
        <v>54</v>
      </c>
    </row>
    <row r="67" spans="1:3" ht="12.75">
      <c r="A67" s="1" t="s">
        <v>41</v>
      </c>
      <c r="B67">
        <v>9.81</v>
      </c>
      <c r="C67" t="s">
        <v>42</v>
      </c>
    </row>
    <row r="68" spans="1:3" ht="12.75">
      <c r="A68" s="1" t="s">
        <v>30</v>
      </c>
      <c r="B68">
        <f>PI()*((dee*10^-3)^2)/4</f>
        <v>0.002941661697115339</v>
      </c>
      <c r="C68" t="s">
        <v>31</v>
      </c>
    </row>
    <row r="69" ht="13.5" thickBot="1"/>
    <row r="70" spans="1:10" ht="13.5" thickBot="1">
      <c r="A70" s="4" t="s">
        <v>45</v>
      </c>
      <c r="B70" s="5" t="s">
        <v>46</v>
      </c>
      <c r="C70" s="5" t="s">
        <v>47</v>
      </c>
      <c r="D70" s="5" t="s">
        <v>37</v>
      </c>
      <c r="E70" s="5" t="s">
        <v>48</v>
      </c>
      <c r="F70" s="5" t="s">
        <v>49</v>
      </c>
      <c r="G70" s="5" t="s">
        <v>50</v>
      </c>
      <c r="H70" s="18" t="s">
        <v>51</v>
      </c>
      <c r="I70" s="19"/>
      <c r="J70" s="19"/>
    </row>
    <row r="71" spans="1:8" ht="12.75">
      <c r="A71" s="7">
        <v>0</v>
      </c>
      <c r="B71" s="8">
        <v>0.998</v>
      </c>
      <c r="C71" s="8">
        <v>0</v>
      </c>
      <c r="D71" s="8">
        <v>0</v>
      </c>
      <c r="E71" s="8">
        <v>-0.156</v>
      </c>
      <c r="F71" s="8">
        <v>0</v>
      </c>
      <c r="G71" s="8">
        <v>0</v>
      </c>
      <c r="H71" s="9">
        <f>B71*pa</f>
        <v>124.35079999999999</v>
      </c>
    </row>
    <row r="72" spans="1:8" ht="12.75">
      <c r="A72" s="10">
        <v>3</v>
      </c>
      <c r="B72" s="11">
        <v>1.137</v>
      </c>
      <c r="C72" s="11">
        <f>SQRT((2*H72)/ro)</f>
        <v>5.39520484264663</v>
      </c>
      <c r="D72" s="11">
        <f>(C72*dee*10^-3)/vis*1000000</f>
        <v>21030.98957770534</v>
      </c>
      <c r="E72" s="11">
        <v>-0.249</v>
      </c>
      <c r="F72" s="11">
        <f>(pret*ABS(E72-jghgj)*(lll*10^-3))/((lll*10^-3)+0.5*(dee*10^-3))</f>
        <v>0.06362030105238896</v>
      </c>
      <c r="G72" s="11">
        <f>2*F72/(app*ro*(C72^2))</f>
        <v>1.2487346180963828</v>
      </c>
      <c r="H72" s="12">
        <f>B72*pa-nici</f>
        <v>17.3194</v>
      </c>
    </row>
    <row r="73" spans="1:8" ht="12.75">
      <c r="A73" s="10">
        <v>4</v>
      </c>
      <c r="B73" s="11">
        <v>1.437</v>
      </c>
      <c r="C73" s="11">
        <f>SQRT((2*H73)/ro)</f>
        <v>9.588105376239998</v>
      </c>
      <c r="D73" s="11">
        <f>(C73*dee*10^-3)/vis*1000000</f>
        <v>37375.289746871844</v>
      </c>
      <c r="E73" s="11">
        <v>-0.411</v>
      </c>
      <c r="F73" s="11">
        <f>(pret*ABS(E73-jghgj)*(lll*10^-3))/((lll*10^-3)+0.5*(dee*10^-3))</f>
        <v>0.17444276095009875</v>
      </c>
      <c r="G73" s="11">
        <f>2*F73/(app*ro*C73^2)</f>
        <v>1.0841207666109751</v>
      </c>
      <c r="H73" s="12">
        <f>B73*pa-nici</f>
        <v>54.6994</v>
      </c>
    </row>
    <row r="74" spans="1:8" ht="12.75">
      <c r="A74" s="10">
        <v>5</v>
      </c>
      <c r="B74" s="11">
        <v>1.742</v>
      </c>
      <c r="C74" s="11">
        <f>SQRT((2*H74)/ro)</f>
        <v>12.482081274417999</v>
      </c>
      <c r="D74" s="11">
        <f>(C74*dee*10^-3)/vis*1000000</f>
        <v>48656.26585951476</v>
      </c>
      <c r="E74" s="11">
        <v>-0.576</v>
      </c>
      <c r="F74" s="11">
        <f>(pret*ABS(E74-jghgj)*(lll*10^-3))/((lll*10^-3)+0.5*(dee*10^-3))</f>
        <v>0.287317488623692</v>
      </c>
      <c r="G74" s="11">
        <f>2*F74/(app*ro*C74^2)</f>
        <v>1.0536062984805588</v>
      </c>
      <c r="H74" s="12">
        <f>B74*pa-nici</f>
        <v>92.70239999999998</v>
      </c>
    </row>
    <row r="75" spans="1:8" ht="12.75">
      <c r="A75" s="10">
        <v>6</v>
      </c>
      <c r="B75" s="11">
        <v>1.869</v>
      </c>
      <c r="C75" s="11">
        <f>SQRT((2*H75)/ro)</f>
        <v>13.505467302497294</v>
      </c>
      <c r="D75" s="11">
        <f>(C75*dee*10^-3)/vis*1000000</f>
        <v>52645.51585432066</v>
      </c>
      <c r="E75" s="11">
        <v>-0.641</v>
      </c>
      <c r="F75" s="11">
        <f>(pret*ABS(E75-jghgj)*(lll*10^-3))/((lll*10^-3)+0.5*(dee*10^-3))</f>
        <v>0.33178329043450155</v>
      </c>
      <c r="G75" s="11">
        <f>2*F75/(app*ro*C75^2)</f>
        <v>1.0392632899888603</v>
      </c>
      <c r="H75" s="12">
        <f>B75*pa-nici</f>
        <v>108.5266</v>
      </c>
    </row>
    <row r="76" spans="1:8" ht="13.5" thickBot="1">
      <c r="A76" s="13">
        <v>7</v>
      </c>
      <c r="B76" s="14">
        <v>2.006</v>
      </c>
      <c r="C76" s="14">
        <f>SQRT((2*H76)/ro)</f>
        <v>14.52883542557797</v>
      </c>
      <c r="D76" s="14">
        <f>(C76*dee*10^-3)/vis*1000000</f>
        <v>56634.69605384534</v>
      </c>
      <c r="E76" s="14">
        <v>-0.751</v>
      </c>
      <c r="F76" s="23">
        <f>(pret*ABS(E76-jghgj)*(lll*10^-3))/((lll*10^-3)+0.5*(dee*10^-3))</f>
        <v>0.40703310888356375</v>
      </c>
      <c r="G76" s="14">
        <f>2*F76/(app*ro*C76^2)</f>
        <v>1.1016875382921718</v>
      </c>
      <c r="H76" s="15">
        <f>B76*pa-nici</f>
        <v>125.59679999999997</v>
      </c>
    </row>
    <row r="80" ht="13.5" thickBot="1"/>
    <row r="81" spans="1:5" ht="13.5" thickBot="1">
      <c r="A81" s="4" t="s">
        <v>1</v>
      </c>
      <c r="B81" s="5" t="s">
        <v>59</v>
      </c>
      <c r="C81" s="5" t="s">
        <v>58</v>
      </c>
      <c r="D81" s="5" t="s">
        <v>49</v>
      </c>
      <c r="E81" s="18" t="s">
        <v>56</v>
      </c>
    </row>
    <row r="82" spans="1:5" ht="12.75">
      <c r="A82" s="7">
        <v>1</v>
      </c>
      <c r="B82" s="8">
        <v>0</v>
      </c>
      <c r="C82" s="8">
        <v>0</v>
      </c>
      <c r="D82" s="8">
        <f aca="true" t="shared" si="0" ref="D82:D89">B82*gej2</f>
        <v>0</v>
      </c>
      <c r="E82" s="9">
        <v>0</v>
      </c>
    </row>
    <row r="83" spans="1:5" ht="12.75">
      <c r="A83" s="10">
        <v>2</v>
      </c>
      <c r="B83" s="11">
        <v>0.005</v>
      </c>
      <c r="C83" s="11">
        <v>0.063</v>
      </c>
      <c r="D83" s="11">
        <f>B83*gej2</f>
        <v>0.04905</v>
      </c>
      <c r="E83" s="12">
        <f>D83/C83</f>
        <v>0.7785714285714286</v>
      </c>
    </row>
    <row r="84" spans="1:5" ht="12.75">
      <c r="A84" s="10">
        <v>3</v>
      </c>
      <c r="B84" s="11">
        <v>0.01</v>
      </c>
      <c r="C84" s="11">
        <v>0.127</v>
      </c>
      <c r="D84" s="11">
        <f t="shared" si="0"/>
        <v>0.0981</v>
      </c>
      <c r="E84" s="12">
        <f aca="true" t="shared" si="1" ref="E84:E89">D84/C84</f>
        <v>0.7724409448818899</v>
      </c>
    </row>
    <row r="85" spans="1:5" ht="12.75">
      <c r="A85" s="10">
        <v>4</v>
      </c>
      <c r="B85" s="11">
        <v>0.015</v>
      </c>
      <c r="C85" s="11">
        <v>0.191</v>
      </c>
      <c r="D85" s="11">
        <f t="shared" si="0"/>
        <v>0.14715</v>
      </c>
      <c r="E85" s="12">
        <f t="shared" si="1"/>
        <v>0.7704188481675392</v>
      </c>
    </row>
    <row r="86" spans="1:5" ht="12.75">
      <c r="A86" s="10">
        <v>5</v>
      </c>
      <c r="B86" s="11">
        <v>0.02</v>
      </c>
      <c r="C86" s="11">
        <v>0.255</v>
      </c>
      <c r="D86" s="11">
        <f t="shared" si="0"/>
        <v>0.1962</v>
      </c>
      <c r="E86" s="12">
        <f t="shared" si="1"/>
        <v>0.7694117647058824</v>
      </c>
    </row>
    <row r="87" spans="1:5" ht="12.75">
      <c r="A87" s="10">
        <v>6</v>
      </c>
      <c r="B87" s="11">
        <v>0.03</v>
      </c>
      <c r="C87" s="11">
        <v>0.382</v>
      </c>
      <c r="D87" s="11">
        <f t="shared" si="0"/>
        <v>0.2943</v>
      </c>
      <c r="E87" s="12">
        <f t="shared" si="1"/>
        <v>0.7704188481675392</v>
      </c>
    </row>
    <row r="88" spans="1:5" ht="12.75">
      <c r="A88" s="10">
        <v>7</v>
      </c>
      <c r="B88" s="11">
        <v>0.04</v>
      </c>
      <c r="C88" s="11">
        <v>0.509</v>
      </c>
      <c r="D88" s="11">
        <f t="shared" si="0"/>
        <v>0.3924</v>
      </c>
      <c r="E88" s="12">
        <f t="shared" si="1"/>
        <v>0.7709233791748527</v>
      </c>
    </row>
    <row r="89" spans="1:5" ht="13.5" thickBot="1">
      <c r="A89" s="13">
        <v>8</v>
      </c>
      <c r="B89" s="14">
        <v>0.05</v>
      </c>
      <c r="C89" s="14">
        <v>0.631</v>
      </c>
      <c r="D89" s="14">
        <f t="shared" si="0"/>
        <v>0.49050000000000005</v>
      </c>
      <c r="E89" s="15">
        <f t="shared" si="1"/>
        <v>0.7773375594294771</v>
      </c>
    </row>
    <row r="90" ht="13.5" thickBot="1"/>
    <row r="91" spans="4:5" ht="13.5" thickBot="1">
      <c r="D91" s="20" t="s">
        <v>57</v>
      </c>
      <c r="E91" s="21">
        <f>(SUM(E83:E89))/7</f>
        <v>0.7727889675855156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</dc:creator>
  <cp:keywords/>
  <dc:description/>
  <cp:lastModifiedBy>Jaka</cp:lastModifiedBy>
  <cp:lastPrinted>2005-05-23T21:09:07Z</cp:lastPrinted>
  <dcterms:created xsi:type="dcterms:W3CDTF">2005-05-20T11:51:39Z</dcterms:created>
  <dcterms:modified xsi:type="dcterms:W3CDTF">2013-06-15T18:02:21Z</dcterms:modified>
  <cp:category/>
  <cp:version/>
  <cp:contentType/>
  <cp:contentStatus/>
</cp:coreProperties>
</file>