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0230" activeTab="1"/>
  </bookViews>
  <sheets>
    <sheet name="RŠ-struktura-podatki" sheetId="1" r:id="rId1"/>
    <sheet name="RŠ-struktura-1-naloga" sheetId="2" r:id="rId2"/>
    <sheet name="RŠ-struktura-1-rešitev" sheetId="3" r:id="rId3"/>
    <sheet name="RŠ-koeficienti-podatki-SIT" sheetId="4" r:id="rId4"/>
    <sheet name="RŠ-koeficienti-podatki-EUR" sheetId="5" r:id="rId5"/>
    <sheet name="RŠ-koeficienti-1-naloga" sheetId="6" r:id="rId6"/>
    <sheet name="RŠ-koeficienti-1-rešitev" sheetId="7" r:id="rId7"/>
    <sheet name="RŠ-indeksi-podatki" sheetId="8" r:id="rId8"/>
    <sheet name="RŠ-indeksi-1-naloga" sheetId="9" r:id="rId9"/>
    <sheet name="RŠ-indeksi-1-rešitev" sheetId="10" r:id="rId10"/>
    <sheet name="RŠ-indeksi-2-naloga" sheetId="11" r:id="rId11"/>
    <sheet name="RŠ-indeksi-2-rešitev" sheetId="12" r:id="rId12"/>
  </sheets>
  <externalReferences>
    <externalReference r:id="rId15"/>
    <externalReference r:id="rId16"/>
  </externalReferences>
  <definedNames>
    <definedName name="OLE_LINK1" localSheetId="1">'RŠ-struktura-1-naloga'!$A$26</definedName>
    <definedName name="OLE_LINK1" localSheetId="2">'RŠ-struktura-1-rešitev'!$A$26</definedName>
  </definedNames>
  <calcPr fullCalcOnLoad="1"/>
</workbook>
</file>

<file path=xl/sharedStrings.xml><?xml version="1.0" encoding="utf-8"?>
<sst xmlns="http://schemas.openxmlformats.org/spreadsheetml/2006/main" count="794" uniqueCount="449">
  <si>
    <t>Aktivno prebivalstvo</t>
  </si>
  <si>
    <t>Aktivno prebivalstvo - delovno aktivno prebivalstvo</t>
  </si>
  <si>
    <t>Aktivno prebivalstvo - registrirane brezposelne osebe</t>
  </si>
  <si>
    <t>Neaktivno prebivalstvo</t>
  </si>
  <si>
    <t>DRŽAVE EU 25</t>
  </si>
  <si>
    <t>Slovenija</t>
  </si>
  <si>
    <t>Avstrija</t>
  </si>
  <si>
    <t>Italija</t>
  </si>
  <si>
    <t>Francija</t>
  </si>
  <si>
    <t>DRUGE EVROPSKE DRŽAVE</t>
  </si>
  <si>
    <t>Bosna in Hercegovina</t>
  </si>
  <si>
    <t>Hrvaška</t>
  </si>
  <si>
    <t>Druge evropske države</t>
  </si>
  <si>
    <t>NEEVROPSKE DRŽAVE</t>
  </si>
  <si>
    <t>Neznano</t>
  </si>
  <si>
    <t xml:space="preserve">Ministrstvo za notranje zadeve - Centralni register prebivalstva, </t>
  </si>
  <si>
    <t xml:space="preserve">Ministrstvo za notranje zadeve - Direktorat za upravne notranje </t>
  </si>
  <si>
    <t xml:space="preserve">zadeve, </t>
  </si>
  <si>
    <t xml:space="preserve">Zavod Republike Slovenije za zaposlovanje. </t>
  </si>
  <si>
    <t xml:space="preserve"> </t>
  </si>
  <si>
    <t xml:space="preserve">Razlike med podatki prebivalstvnih statistik, podatki Statistiènega </t>
  </si>
  <si>
    <t xml:space="preserve">registra delovno aktivnega prebivalstva in Registra brezposelnih </t>
  </si>
  <si>
    <t xml:space="preserve">nastajajo zaradi razlik v opazovanih enotah. </t>
  </si>
  <si>
    <t xml:space="preserve">Glej metodološka pojasnila. </t>
  </si>
  <si>
    <t xml:space="preserve">Uporaba in objava podatkov dovoljeni le z navedbo vira. </t>
  </si>
  <si>
    <t xml:space="preserve">HREF=http://www.stat.si/metodoloska.asp?podrocje=5 TARGET=_blank) </t>
  </si>
  <si>
    <t xml:space="preserve">povezave. </t>
  </si>
  <si>
    <t>AKTIVNOST:</t>
  </si>
  <si>
    <t>Aktivno prebivalstvo:</t>
  </si>
  <si>
    <t xml:space="preserve">Aktivno prebivalstvo je seštevek delovno aktivnega prebivalstva in </t>
  </si>
  <si>
    <t>brezposelnih oseb.</t>
  </si>
  <si>
    <t>Aktivno prebivalstvo - delovno aktivno prebivalstvo:</t>
  </si>
  <si>
    <t xml:space="preserve">Delovno aktivno prebivalstvo po SRDAP-u in ZAP/M so zaposlene in </t>
  </si>
  <si>
    <t xml:space="preserve">samozaposlene osebe, ki so na podlagi pogodbe o zaposlitvi obvezno </t>
  </si>
  <si>
    <t>polnega.</t>
  </si>
  <si>
    <t>Aktivno prebivalstvo - registrirane brezposelne osebe:</t>
  </si>
  <si>
    <t xml:space="preserve">Registrirana brezposelna oseba je oseba za katero veljajo naslednje </t>
  </si>
  <si>
    <t xml:space="preserve">- nima redne zaposlitve ali samozaposlitve, ni lastnik ali solastnik </t>
  </si>
  <si>
    <t xml:space="preserve">- je sposoben in voljan delati ter je pripravljen sprejeti </t>
  </si>
  <si>
    <t xml:space="preserve">zaposlitev, primerno njegovi strokovni izobrazbi oziroma z delom </t>
  </si>
  <si>
    <t xml:space="preserve">pridobljeni delovni zmožnosti, in </t>
  </si>
  <si>
    <t xml:space="preserve">- se zaradi iskanja zaposlitve prijavi na pristojnem uradu za delo </t>
  </si>
  <si>
    <t xml:space="preserve">Zavoda RS za zaposlovanje. </t>
  </si>
  <si>
    <t>Neaktivno prebivalstvo:</t>
  </si>
  <si>
    <t xml:space="preserve">delovno aktivno prebivalstvo niti med brezposelne osebe in so stari </t>
  </si>
  <si>
    <t xml:space="preserve">Vir: Statistični urad Republike Slovenije, </t>
  </si>
  <si>
    <t>Ostale članice EU 25</t>
  </si>
  <si>
    <t xml:space="preserve">Statistični register delovno aktivnega prebivalstva, </t>
  </si>
  <si>
    <t xml:space="preserve">Skupna metodološka pojasnila za področje Prebivalstvo: (seznam </t>
  </si>
  <si>
    <t xml:space="preserve">socialno zavarovane oziroma so v delovnem razmerju na območju </t>
  </si>
  <si>
    <t xml:space="preserve">Republike Slovenije. Delovno razmerje je lahko sklenjeno za določen </t>
  </si>
  <si>
    <t xml:space="preserve">ali nedoločen čas, za polni delovni čas ali delovni čas, krajši od </t>
  </si>
  <si>
    <t xml:space="preserve">okoliščine: </t>
  </si>
  <si>
    <t xml:space="preserve">poslujočega poslovnega subjekta ali ni lastnik ali uporabnik </t>
  </si>
  <si>
    <t xml:space="preserve">nepremičnin, s katerimi se lahko preživlja, </t>
  </si>
  <si>
    <t xml:space="preserve">Neaktivno prebivalstvo tvorijo tisti, ki niso razvrščeni niti med </t>
  </si>
  <si>
    <t>15 let ali več.</t>
  </si>
  <si>
    <t>Nemčija</t>
  </si>
  <si>
    <t>Srbija in Črna gora</t>
  </si>
  <si>
    <t>V tabeli so podani podatki o prebivalstvo po statusu aktivnosti in državi rojstva v Sloveniji, 31. 12. 2004. Vir: SURS: Statistični register delovno aktivnega prebivalstva, URL: http://www.stat.si/pxweb/Dialog/varval.asp?ma=0556901S&amp;ti=Prebivalstvo+po+statusu+aktivnosti+in+dr%9Eavi+rojstva%2C+Slovenija%2C+31%2E+12%2E+2004&amp;path=../Database/Dem_soc/05_prebivalstvo/02_05007_stev_strukt/03_05569_soc_ekon_znac/&amp;lang=2, 17.02.2006</t>
  </si>
  <si>
    <t>DRŽAVE EX-YU</t>
  </si>
  <si>
    <t>Država rojstva</t>
  </si>
  <si>
    <t>a) Opredelite statistično množico, enote, spremenljivke ter vrednosti spremenljivk.</t>
  </si>
  <si>
    <t>Aktivno prebivalstvo je seštevek delovno aktivnega prebivalstva in brezposelnih oseb.</t>
  </si>
  <si>
    <t>Delovno aktivno prebivalstvo po SRDAP-u in ZAP/M so zaposlene in samozaposlene osebe, ki so na podlagi pogodbe o zaposlitvi obvezno socialno zavarovane oziroma so v delovnem razmerju na območju Republike Slovenije. Delovno razmerje je lahko sklenjeno za določen ali nedoločen čas, za polni delovni čas ali delovni čas, krajši od polnega.</t>
  </si>
  <si>
    <t>Registrirana brezposelna oseba je oseba za katero veljajo naslednje okoliščine: 
- nima redne zaposlitve ali samozaposlitve, ni lastnik ali solastnik poslujočega poslovnega subjekta ali ni lastnik ali uporabnik nepremičnin, s katerimi se lahko preživlja,
- je sposoben in voljan delati ter je pripravljen sprejeti zaposlitev, primerno njegovi strokovni izobrazbi oziroma z delom pridobljeni delovni zmožnosti, in 
- se zaradi iskanja zaposlitve prijavi na pristojnem uradu za delo Zavoda RS za zaposlovanje.</t>
  </si>
  <si>
    <t>Neaktivno prebivalstvo tvorijo tisti, ki niso razvrščeni niti med delovno aktivno prebivalstvo niti med brezposelne osebe in so stari 15 let ali več.</t>
  </si>
  <si>
    <t>d) Kolikšen je odstotni delež prebivalcev starejših od 15 let, rojenih v neevropskih državah?</t>
  </si>
  <si>
    <t>e) Izračunajte kotno strukturo podane tabele.</t>
  </si>
  <si>
    <t>f) Grafično prikažite:
 - strukturo prebivalstva glede na aktivnost vseh prebivalcev Slovenije, starejših od 15 let,
 - strukturo registriranih brezposelnih oseb v Sloveniji, glede na državo rojstva.</t>
  </si>
  <si>
    <t>b) S katero spremenljivko je določena struktura stolpca in s katero struktura vrstice?</t>
  </si>
  <si>
    <t>Na vajah pokažemo vir podatkov in postopek izbire in prenosa podatkov v nove tabele. Opozorimo na problematiko, ki jo obravnava demografsko in socialno področje. Na kratko prikažemo še ostale tabele tega področja. Nato študentje analizirajo podatke, najprej samo definicijo obeh spremenljivk (država rojstva in aktivnost), nato to prevedejo v strukturo. Posebej pomebno je, da razumejo pojem števila, preštevanja, frekvenc. Ostala vprašanja so namenjena povezavi med razumevanjem strukture podatkov in izračunom strukturnih vrednosti.</t>
  </si>
  <si>
    <t>Št. obč.</t>
  </si>
  <si>
    <t>OBČINA</t>
  </si>
  <si>
    <t>AJDOVŠČINA</t>
  </si>
  <si>
    <t>BELTINCI</t>
  </si>
  <si>
    <t>BENEDIKT</t>
  </si>
  <si>
    <t>BISTRICA OB SOTLI</t>
  </si>
  <si>
    <t>BLED</t>
  </si>
  <si>
    <t>BLOKE</t>
  </si>
  <si>
    <t>BOHINJ</t>
  </si>
  <si>
    <t xml:space="preserve">BOROVNICA </t>
  </si>
  <si>
    <t>BOVEC</t>
  </si>
  <si>
    <t>BRASLOVČE</t>
  </si>
  <si>
    <t>BRDA</t>
  </si>
  <si>
    <t>BREZOVICA</t>
  </si>
  <si>
    <t>BREŽICE</t>
  </si>
  <si>
    <t>CANKOVA</t>
  </si>
  <si>
    <t>MESTNA OBČINA CELJE</t>
  </si>
  <si>
    <t>CERKLJE NA GORENJSKEM</t>
  </si>
  <si>
    <t>CERKNICA</t>
  </si>
  <si>
    <t>CERKNO</t>
  </si>
  <si>
    <t>CERKVENJAK</t>
  </si>
  <si>
    <t>ČRENŠOVCI</t>
  </si>
  <si>
    <t>ČRNA NA KOROŠKEM</t>
  </si>
  <si>
    <t>ČRNOMELJ</t>
  </si>
  <si>
    <t>DESTRNIK</t>
  </si>
  <si>
    <t>DIVAČA</t>
  </si>
  <si>
    <t>DOBJE</t>
  </si>
  <si>
    <t>DOBREPOLJE</t>
  </si>
  <si>
    <t>DOBRNA</t>
  </si>
  <si>
    <t>DOBROVA - POLHOV GRADEC</t>
  </si>
  <si>
    <t>DOBROVNIK</t>
  </si>
  <si>
    <t>DOL PRI LJUBLJANI</t>
  </si>
  <si>
    <t>DOLENJSKE TOPLICE</t>
  </si>
  <si>
    <t>DOMŽALE</t>
  </si>
  <si>
    <t>DORNAVA</t>
  </si>
  <si>
    <t>DRAVOGRAD</t>
  </si>
  <si>
    <t>DUPLEK</t>
  </si>
  <si>
    <t>GORENJA VAS - POLJANE</t>
  </si>
  <si>
    <t>GORIŠNICA</t>
  </si>
  <si>
    <t>GORNJA RADGONA</t>
  </si>
  <si>
    <t>GORNJI GRAD</t>
  </si>
  <si>
    <t>GORNJI PETROVCI</t>
  </si>
  <si>
    <t>GRAD</t>
  </si>
  <si>
    <t>GROSUPLJE</t>
  </si>
  <si>
    <t>HAJDINA</t>
  </si>
  <si>
    <t>HOČE - SLIVNICA</t>
  </si>
  <si>
    <t>HODOŠ</t>
  </si>
  <si>
    <t>HORJUL</t>
  </si>
  <si>
    <t>HRASTNIK</t>
  </si>
  <si>
    <t>HRPELJE - 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</si>
  <si>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</si>
  <si>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</si>
  <si>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</si>
  <si>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</si>
  <si>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</si>
  <si>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</si>
  <si>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</si>
  <si>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</si>
  <si>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</si>
  <si>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</si>
  <si>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</si>
  <si>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</si>
  <si>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</si>
  <si>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</si>
  <si>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</si>
  <si>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</si>
  <si>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MESTNA OBČINA KOPER</t>
  </si>
  <si>
    <t>KOSTEL</t>
  </si>
  <si>
    <t>KOZJE</t>
  </si>
  <si>
    <t>MESTNA OBČINA KRANJ</t>
  </si>
  <si>
    <t>KRANJSKA GORA</t>
  </si>
  <si>
    <t>KRIŽEVCI</t>
  </si>
  <si>
    <t>KRŠKO</t>
  </si>
  <si>
    <t>KUNGOTA</t>
  </si>
  <si>
    <t>KUZMA</t>
  </si>
  <si>
    <t>LAŠKO</t>
  </si>
  <si>
    <t>LENART</t>
  </si>
  <si>
    <t>LENDAVA</t>
  </si>
  <si>
    <t>LITIJA</t>
  </si>
  <si>
    <t>MESTNA OBČINA LJUBLJANA</t>
  </si>
  <si>
    <t>LJUBNO</t>
  </si>
  <si>
    <t>LJUTOMER</t>
  </si>
  <si>
    <t>LOGATEC</t>
  </si>
  <si>
    <t>LOŠKA DOLINA</t>
  </si>
  <si>
    <t>LOŠKI POTOK</t>
  </si>
  <si>
    <t>LOVRENC NA POHORJU</t>
  </si>
  <si>
    <t>LUČE</t>
  </si>
  <si>
    <t>LUKOVICA</t>
  </si>
  <si>
    <t>MAJŠPERK</t>
  </si>
  <si>
    <t>MESTNA OBČINA MARIBOR</t>
  </si>
  <si>
    <t>MARKOVCI</t>
  </si>
  <si>
    <t>MEDVODE</t>
  </si>
  <si>
    <t>MENGEŠ</t>
  </si>
  <si>
    <t>METLIKA</t>
  </si>
  <si>
    <t>MEŽICA</t>
  </si>
  <si>
    <t>MIKLAVŽ NA DRAVSKEM POLJU</t>
  </si>
  <si>
    <t>MIREN - KOSTANJEVICA</t>
  </si>
  <si>
    <t>MIRNA PEČ</t>
  </si>
  <si>
    <t>MISLINJA</t>
  </si>
  <si>
    <t>MORAVČE</t>
  </si>
  <si>
    <t>MORAVSKE TOPLICE</t>
  </si>
  <si>
    <t>MOZIRJE</t>
  </si>
  <si>
    <t>MESTNA OBČINA MURSKA SOBOTA</t>
  </si>
  <si>
    <t>MUTA</t>
  </si>
  <si>
    <t>NAKLO</t>
  </si>
  <si>
    <t>NAZARJE</t>
  </si>
  <si>
    <t>MESTNA OBČINA NOVA GORICA</t>
  </si>
  <si>
    <t>MESTNA OBČINA NOVO MESTO</t>
  </si>
  <si>
    <t>ODRANCI</t>
  </si>
  <si>
    <t>OPLOTNICA</t>
  </si>
  <si>
    <t>ORMOŽ</t>
  </si>
  <si>
    <t>OSILNICA</t>
  </si>
  <si>
    <t>PESNICA</t>
  </si>
  <si>
    <t>PIRAN</t>
  </si>
  <si>
    <t>PIVKA</t>
  </si>
  <si>
    <t>PODČETRTEK</t>
  </si>
  <si>
    <t>PODLEHNIK</t>
  </si>
  <si>
    <t>PODVELKA</t>
  </si>
  <si>
    <t>POLZELA</t>
  </si>
  <si>
    <t>POSTOJNA</t>
  </si>
  <si>
    <t>PREBOLD</t>
  </si>
  <si>
    <t>PREDDVOR</t>
  </si>
  <si>
    <t>PREVALJE</t>
  </si>
  <si>
    <t>MESTNA OBČINA PTUJ</t>
  </si>
  <si>
    <t>PUCONCI</t>
  </si>
  <si>
    <t>RAČE - FRAM</t>
  </si>
  <si>
    <t>RADEČE</t>
  </si>
  <si>
    <t>RADENCI</t>
  </si>
  <si>
    <t>RADLJE OB DRAVI</t>
  </si>
  <si>
    <t>RADOVLJICA</t>
  </si>
  <si>
    <t>RAVNE NA KOROŠKEM</t>
  </si>
  <si>
    <t>RAZKRIŽJE</t>
  </si>
  <si>
    <t>RIBNICA</t>
  </si>
  <si>
    <t>RIBNICA NA POHORJU</t>
  </si>
  <si>
    <t>ROGAŠKA SLATINA</t>
  </si>
  <si>
    <t>ROGAŠOVCI</t>
  </si>
  <si>
    <t>ROGATEC</t>
  </si>
  <si>
    <t>RUŠE</t>
  </si>
  <si>
    <t>SELNICA OB DRAVI</t>
  </si>
  <si>
    <t>SEMIČ</t>
  </si>
  <si>
    <t>SEVNICA</t>
  </si>
  <si>
    <t>SEŽANA</t>
  </si>
  <si>
    <t>MESTNA OBČINA SLOVENJ GRADEC</t>
  </si>
  <si>
    <t>SLOVENSKA BISTRICA</t>
  </si>
  <si>
    <t>SLOVENSKE KONJICE</t>
  </si>
  <si>
    <t>SODRAŽICA</t>
  </si>
  <si>
    <t>SOLČAVA</t>
  </si>
  <si>
    <t>STARŠE</t>
  </si>
  <si>
    <t>SVETA ANA</t>
  </si>
  <si>
    <t>SVETI ANDRAŽ V SLOVENSKIH GORICAH</t>
  </si>
  <si>
    <t>SVETI JURIJ</t>
  </si>
  <si>
    <t>ŠALOVCI</t>
  </si>
  <si>
    <t>ŠEMPETER - VRTOJBA</t>
  </si>
  <si>
    <t>ŠENČUR</t>
  </si>
  <si>
    <t>ŠENTILJ</t>
  </si>
  <si>
    <t>ŠENTJERNEJ</t>
  </si>
  <si>
    <t>ŠENTJUR PRI CELJU</t>
  </si>
  <si>
    <t>ŠKOCJAN</t>
  </si>
  <si>
    <t>ŠKOFJA LOKA</t>
  </si>
  <si>
    <t>ŠKOFLJICA</t>
  </si>
  <si>
    <t>ŠMARJE PRI JELŠAH</t>
  </si>
  <si>
    <t>ŠMARTNO OB PAKI</t>
  </si>
  <si>
    <t>ŠMARTNO OB LITIJI</t>
  </si>
  <si>
    <t>ŠOŠTANJ</t>
  </si>
  <si>
    <t>ŠTORE</t>
  </si>
  <si>
    <t>TABOR</t>
  </si>
  <si>
    <t>TIŠINA</t>
  </si>
  <si>
    <t>TOLMIN</t>
  </si>
  <si>
    <t>TRBOVLJE</t>
  </si>
  <si>
    <t>TREBNJE</t>
  </si>
  <si>
    <t>TRNOVSKA VAS</t>
  </si>
  <si>
    <t>TRZIN</t>
  </si>
  <si>
    <t>TRŽIČ</t>
  </si>
  <si>
    <t>TURNIŠČE</t>
  </si>
  <si>
    <t>MESTNA OBČINA VELENJE</t>
  </si>
  <si>
    <t>VELIKA POLANA</t>
  </si>
  <si>
    <t>VELIKE LAŠČE</t>
  </si>
  <si>
    <t>VERŽEJ</t>
  </si>
  <si>
    <t>VIDEM</t>
  </si>
  <si>
    <t>VIPAVA</t>
  </si>
  <si>
    <t>VITANJE</t>
  </si>
  <si>
    <t>VODICE</t>
  </si>
  <si>
    <t>VOJNIK</t>
  </si>
  <si>
    <t>VRANSKO</t>
  </si>
  <si>
    <t>VRHNIKA</t>
  </si>
  <si>
    <t>VUZENICA</t>
  </si>
  <si>
    <t>ZAGORJE OB SAVI</t>
  </si>
  <si>
    <t>ZAVRČ</t>
  </si>
  <si>
    <t>ZREČE</t>
  </si>
  <si>
    <t>ŽALEC</t>
  </si>
  <si>
    <t>ŽELEZNIKI</t>
  </si>
  <si>
    <t>ŽETALE</t>
  </si>
  <si>
    <t>ŽIRI</t>
  </si>
  <si>
    <t>ŽIROVNICA</t>
  </si>
  <si>
    <t>ŽUŽEMBERK</t>
  </si>
  <si>
    <t>Povprečna vrednost kazalnika</t>
  </si>
  <si>
    <t>Štev.preb. (31.12.2004)</t>
  </si>
  <si>
    <t>c) Kolikšen je strukturni delež delovno aktivnih prebivalcev Slovenije, rojenih v državah bivše Jugoslavije?</t>
  </si>
  <si>
    <t>registrirane brezposelne osebe</t>
  </si>
  <si>
    <t>delovno aktivno prebivalstvo</t>
  </si>
  <si>
    <t>odh.za gosp.dejav.</t>
  </si>
  <si>
    <t>odhodki za upravo</t>
  </si>
  <si>
    <t>odh.za var.okolja</t>
  </si>
  <si>
    <t>Odh.za rekr.in kult.</t>
  </si>
  <si>
    <t>Odhodki za izobraževanje</t>
  </si>
  <si>
    <t>Odhodki za soc.var.</t>
  </si>
  <si>
    <t>odh.za stan.dejav.</t>
  </si>
  <si>
    <t>odhodki za zdravstvo</t>
  </si>
  <si>
    <t xml:space="preserve"> Odhodki za JRV</t>
  </si>
  <si>
    <t>odhodki za obrambo</t>
  </si>
  <si>
    <t>odh.za soc.var.</t>
  </si>
  <si>
    <t>odh.za izob.</t>
  </si>
  <si>
    <t>odh.za rekr.in kult.</t>
  </si>
  <si>
    <t>odh.za zdravstvo</t>
  </si>
  <si>
    <t>odh.za upravo</t>
  </si>
  <si>
    <t>odh.za obrambo</t>
  </si>
  <si>
    <t xml:space="preserve"> odh.za JRV</t>
  </si>
  <si>
    <t>a) Opredelite statistično množico, enote in spremenljivke.</t>
  </si>
  <si>
    <t xml:space="preserve">b) Vrednosti odhodkov za zdravstvo in odhodkov šolstvo za dane občine grafično prikažite. </t>
  </si>
  <si>
    <t>V tabeli so podani podatki o številu prebivalcev in višini odhodkov za zdravstvo in odhodkov šolstvo za nekatere slovenske občine za leto 2005. (Vir: FU: Kazalniki po občinah. URL: http://www.fu.uni-lj.si/sib/vhod.htm, 19.02.2007)</t>
  </si>
  <si>
    <t>c) Katera občina daje za zdravstvo največ sredstev in katera najmanj?</t>
  </si>
  <si>
    <t>d) Ali so podatki o odhodkih za navedene občine primerljivi? Zakaj?</t>
  </si>
  <si>
    <t>e) Od česa je odvisna višina odhodkov za zdravstvo in odhodkov za šolstvo?</t>
  </si>
  <si>
    <t>f) Kako bi bolj smiselno primerjali višino odhodkov za zdravstvo v obravnavanih občinah?</t>
  </si>
  <si>
    <t>g) Izračunajte ustrezne kofeiciente in jih grafično prikažite.</t>
  </si>
  <si>
    <t>h) Katera občina daje za šolstvo največ sredstev na prebivalca in katera najmanj?</t>
  </si>
  <si>
    <t>občina</t>
  </si>
  <si>
    <t>število prebivalcev</t>
  </si>
  <si>
    <t>odh. za šolstvo</t>
  </si>
  <si>
    <t>odh. za zdravstvo</t>
  </si>
  <si>
    <t>odh. za gosp. dejavnost</t>
  </si>
  <si>
    <t>skupni odhodki</t>
  </si>
  <si>
    <t>odh. skupaj</t>
  </si>
  <si>
    <t xml:space="preserve">j) Izračunajte deleže sredstev, ki jih navedene občina daje za navedena področja in komentirajte rezultat (Izberite eno izmed navednih občin). </t>
  </si>
  <si>
    <t>g)</t>
  </si>
  <si>
    <t>odh. za šolstvo/preb.</t>
  </si>
  <si>
    <t>odh. za zdrav./preb.</t>
  </si>
  <si>
    <t xml:space="preserve">i) Primerjajte občine, ki imajo največ odhodkov za šolstvo, z občinami, ki dajejo za šolstvo največ sredstev na prebivalca. Od česa so odvisni skupni odhodki (za zdravstvo, za šolstvo) v občini. Od česa odvisni odhodki (za zdravstvo) na prebivalca v občini. </t>
  </si>
  <si>
    <t>h) in i)</t>
  </si>
  <si>
    <t>Skupaj</t>
  </si>
  <si>
    <t>Osnovni podatki o rojenih, Slovenija, letno</t>
  </si>
  <si>
    <t>Živorojeni - deklice</t>
  </si>
  <si>
    <t xml:space="preserve">zadeve - Centralni register prebivalstva. </t>
  </si>
  <si>
    <t>Uporaba in objava podatkov sta dovoljeni le z navedbo vira.</t>
  </si>
  <si>
    <t>povezave.</t>
  </si>
  <si>
    <t>MERITVE:</t>
  </si>
  <si>
    <t xml:space="preserve">Živorojen je otrok, ki je takoj po rojstvu pokazal znake življenja </t>
  </si>
  <si>
    <t xml:space="preserve">Živorojeni na 1000 prebivalcev je razmerje med številom živorojenih </t>
  </si>
  <si>
    <t xml:space="preserve">otrok v koledarskem letu in številom prebivalstva sredi istega leta, </t>
  </si>
  <si>
    <t xml:space="preserve">pomnoženo s 1000. </t>
  </si>
  <si>
    <t xml:space="preserve">eno žensko v rodni dobi (15-49 let) v koledarskem letu. </t>
  </si>
  <si>
    <t xml:space="preserve">Bruto stopnja obnavljanja prebivalstva za koledarsko leto pomeni </t>
  </si>
  <si>
    <t xml:space="preserve">Neto stopnja obnavljanja prebivalstva za koledarsko leto pomeni </t>
  </si>
  <si>
    <t xml:space="preserve">opazovanem letu. </t>
  </si>
  <si>
    <t xml:space="preserve">sredina starosti mater ob rojstvu otroka. </t>
  </si>
  <si>
    <t xml:space="preserve">Otrok, rojen zunaj zakonske zveze, je živorojen ali mrtvorojen otrok, </t>
  </si>
  <si>
    <t xml:space="preserve">ki ga je rodila samska mati, mati, ki živi v zunajzakonski skupnosti, </t>
  </si>
  <si>
    <t xml:space="preserve">Mrtvorojeni je otrok, ki je bil rojen brez znakov življenja (ni </t>
  </si>
  <si>
    <t xml:space="preserve">dihal, ni gibal, srce ni utripalo), in je ob porodu tehtal najmanj </t>
  </si>
  <si>
    <t xml:space="preserve">bila dolžina njegovega telesa vsaj 25 centimetrov. V primeru, da se </t>
  </si>
  <si>
    <t xml:space="preserve">otrok rodi kot živorojen, štejemo med mrtvorojene tudi njegov </t>
  </si>
  <si>
    <t xml:space="preserve">mrtvorojeni par, kljub temu, da je lažji od 500 gramov. </t>
  </si>
  <si>
    <t xml:space="preserve">Mrtvorojeni na 1000 živorojenih je razmerje med številom mrtvorojenih </t>
  </si>
  <si>
    <t>in številom živorojenih otrok v koledarskem letu, pomnoženo s 1000.</t>
  </si>
  <si>
    <t>V tabeli so podani podatki o rodnosti v Sloveniji za obdobje 1980 do 2005 (Vir: SURS, Osnovni podatki o rojenih. (URL: http://www.stat.si/pxweb/Dialog/varval.asp?ma=0554401S&amp;ti=Osnovni+podatki+o+rojenih%2C+Slovenija%2C+letno&amp;path=../Database/Dem_soc/05_prebivalstvo/03_05155_nar_gib/01_05544_rojeni/&amp;lang=2, 25.02.2007)</t>
  </si>
  <si>
    <t>Živorojeni - dečki</t>
  </si>
  <si>
    <t>leto</t>
  </si>
  <si>
    <t>živorojeni</t>
  </si>
  <si>
    <t>živorojeni na 1000 preb.</t>
  </si>
  <si>
    <t>celotna stopnja rodnosti</t>
  </si>
  <si>
    <t>bruto stopnja obnavljanja</t>
  </si>
  <si>
    <t>neto stopnja obnavljanja</t>
  </si>
  <si>
    <t xml:space="preserve">Vir: Statistični urad Republike Slovenije, Ministrstvo za notranje </t>
  </si>
  <si>
    <t xml:space="preserve">(dihanje, srčni utrip, trzanje mišic), čeprav le za krajši čas. </t>
  </si>
  <si>
    <t xml:space="preserve">Trajanje nosečnosti ni pomembno. </t>
  </si>
  <si>
    <t xml:space="preserve">Celotna stopnja rodnosti je povprečno število živorojenih otrok na </t>
  </si>
  <si>
    <t xml:space="preserve">povprečno število živorojenih deklic, ki bi jih rodila generacija </t>
  </si>
  <si>
    <t xml:space="preserve">žensk v svoji rodni dobi (15-49 let), če bi bile njihove </t>
  </si>
  <si>
    <t xml:space="preserve">starostnospecifične stopnje rodnosti enake kot v opazovanem letu. </t>
  </si>
  <si>
    <t xml:space="preserve">starostnospecifične stopnje rodnosti in umrljivosti enake kot v </t>
  </si>
  <si>
    <t xml:space="preserve">Povprečna starost matere ob rojstvu otroka je tehtana aritmetična </t>
  </si>
  <si>
    <t xml:space="preserve">ali mati, ki je bila poročena, pa je od smrti moža oziroma od razveze </t>
  </si>
  <si>
    <t xml:space="preserve">zakonske zveze do rojstva otroka minilo več kot 300 dni. </t>
  </si>
  <si>
    <t xml:space="preserve">500 gramov, oziroma je nosečnost trajala najmanj 22 tednov ali je </t>
  </si>
  <si>
    <t xml:space="preserve">pri večplodni nosečnosti (nosečnost z dvojčki, trojčki) eden izmed </t>
  </si>
  <si>
    <t xml:space="preserve">Živorojen je otrok, ki je takoj po rojstvu pokazal znake življenja (dihanje, srčni utrip, trzanje mišic), čeprav le za krajši čas. Trajanje nosečnosti ni pomembno. </t>
  </si>
  <si>
    <t>Živorojeni na 1000 prebivalcev je razmerje med številom živorojenih otrok v koledarskem letu in številom prebivalstva sredi istega leta, pomnoženo s 1000.</t>
  </si>
  <si>
    <t>Celotna stopnja rodnosti je povprečno število živorojenih otrok na eno žensko v rodni dobi (15-49 let) v koledarskem letu.</t>
  </si>
  <si>
    <t>b) Število živorojenih otrok, koeficent živorojenih otrok na 1000 prebivalcev in celotno stopnjo rasti za leta 1985, 1990, 1995, 2000 in 2005 grafično prikažite.</t>
  </si>
  <si>
    <t>c</t>
  </si>
  <si>
    <t>c) Kateri od parametrov najbolje prikazuje spreminjanje pojava?</t>
  </si>
  <si>
    <t>d) Na osnovi podanih podatkov in njihovega spreminjanja v času za tri podane paramtre ocenite vrednosti, ki bi jih lahko pričakovali v letu 2010.</t>
  </si>
  <si>
    <t>e) Izračunajte indekse s stalno osnovo za leta 1985, 1990, 1995, 2000 in 2005 glede na leto 1980 za število živorojenih otrok.</t>
  </si>
  <si>
    <t>f) Izračunajte indekse s stalno osnovo za leta  1985, 1990, 1995, 2000 in 2005 glede na leto 2005 za število živorojenih otrok na 1000 prebivalcev.</t>
  </si>
  <si>
    <t>g) Izračunajte verižne indekse celotne rodnosti za obdobje od 2000 do 2005.</t>
  </si>
  <si>
    <t>a) Opredelite enote, statistično množico spremeljivke in parametre.</t>
  </si>
  <si>
    <r>
      <t>I</t>
    </r>
    <r>
      <rPr>
        <vertAlign val="subscript"/>
        <sz val="10"/>
        <rFont val="Arial"/>
        <family val="2"/>
      </rPr>
      <t>j/2000</t>
    </r>
  </si>
  <si>
    <r>
      <t>I</t>
    </r>
    <r>
      <rPr>
        <vertAlign val="subscript"/>
        <sz val="10"/>
        <rFont val="Arial"/>
        <family val="2"/>
      </rPr>
      <t>j/2003</t>
    </r>
  </si>
  <si>
    <r>
      <t>V</t>
    </r>
    <r>
      <rPr>
        <vertAlign val="subscript"/>
        <sz val="10"/>
        <rFont val="Arial"/>
        <family val="2"/>
      </rPr>
      <t>j</t>
    </r>
  </si>
  <si>
    <t>a) Opredlite enote, statistično množico, spremenljivke n paramtre.</t>
  </si>
  <si>
    <t>b) Grafično prikažite idekse s stalno osnovo za število živorojenih otrok in za koeficient živorojenih otrok na 1000 prebivalcev.</t>
  </si>
  <si>
    <t>c) Grafično prikažite verižne indekse za celotno stopnjo rodnosti</t>
  </si>
  <si>
    <t>d) Iz indeksov s stalno osnovo v letu 2000 izračunajte verižne indekse za število živorojenih otrok.</t>
  </si>
  <si>
    <t>f) Iz verižnih indeksov za celotno stopnjo rodnosti izračunajte indekse s stalno osnovo v letu 2000.</t>
  </si>
  <si>
    <t>e) Iz indeksov s stalno osnovo v letu 2003 za koeficient živorojenih otrok na 1000 prebivalcev izračunajte verižne indekse.</t>
  </si>
  <si>
    <t>-</t>
  </si>
  <si>
    <t>e)</t>
  </si>
  <si>
    <t>f)</t>
  </si>
  <si>
    <t>d)</t>
  </si>
  <si>
    <t xml:space="preserve"> -</t>
  </si>
  <si>
    <t>d) Od česa je odvisna višina odhodkov za zdravstvo in odhodkov za šolstvo?</t>
  </si>
  <si>
    <t>e) Ali so podatki o odhodkih za navedene občine primerljivi? Zakaj?</t>
  </si>
  <si>
    <t>Kotna struktura</t>
  </si>
  <si>
    <t>Tečaj EURa</t>
  </si>
  <si>
    <t>Leto</t>
  </si>
  <si>
    <t>Živorojeni</t>
  </si>
  <si>
    <t>Delovno aktivno prebivalstvo</t>
  </si>
  <si>
    <t>Registrirane brezposelne osebe</t>
  </si>
  <si>
    <t>a)</t>
  </si>
  <si>
    <t xml:space="preserve">    </t>
  </si>
  <si>
    <r>
      <t xml:space="preserve">   </t>
    </r>
    <r>
      <rPr>
        <b/>
        <sz val="10"/>
        <rFont val="Arial"/>
        <family val="2"/>
      </rPr>
      <t xml:space="preserve"> Statistična enota</t>
    </r>
    <r>
      <rPr>
        <sz val="10"/>
        <rFont val="Arial"/>
        <family val="2"/>
      </rPr>
      <t xml:space="preserve"> so prebivalci kvalificirani po državi. </t>
    </r>
  </si>
  <si>
    <r>
      <t xml:space="preserve">    </t>
    </r>
    <r>
      <rPr>
        <b/>
        <sz val="10"/>
        <rFont val="Arial"/>
        <family val="2"/>
      </rPr>
      <t>Spremenljivke</t>
    </r>
    <r>
      <rPr>
        <sz val="10"/>
        <rFont val="Arial"/>
        <family val="2"/>
      </rPr>
      <t xml:space="preserve"> pa so aktivno prebivalstvo (delovno aktivno prebivalstvo, registrirane brezposelne osebe), neaktivno prebivalstvo.</t>
    </r>
  </si>
  <si>
    <r>
      <t xml:space="preserve">b) </t>
    </r>
    <r>
      <rPr>
        <b/>
        <sz val="10"/>
        <rFont val="Arial"/>
        <family val="2"/>
      </rPr>
      <t>Struktura vrstice</t>
    </r>
    <r>
      <rPr>
        <sz val="10"/>
        <rFont val="Arial"/>
        <family val="2"/>
      </rPr>
      <t xml:space="preserve"> je določena glede na državo rojstva (SLO, države EX-YU, države EU 25, druge evropske države, neevropske države, neznano). </t>
    </r>
  </si>
  <si>
    <r>
      <t xml:space="preserve">    </t>
    </r>
    <r>
      <rPr>
        <b/>
        <sz val="10"/>
        <rFont val="Arial"/>
        <family val="2"/>
      </rPr>
      <t>Struktura stolpca</t>
    </r>
    <r>
      <rPr>
        <sz val="10"/>
        <rFont val="Arial"/>
        <family val="2"/>
      </rPr>
      <t xml:space="preserve"> je določena glede na aktivno (delovno aktivno prebivalstvo in registrirane brezposelne osebe) ter neaktivno prebivalstvo. </t>
    </r>
  </si>
  <si>
    <r>
      <t xml:space="preserve">c) strukturni delež </t>
    </r>
    <r>
      <rPr>
        <b/>
        <sz val="10"/>
        <rFont val="Arial"/>
        <family val="2"/>
      </rPr>
      <t>P</t>
    </r>
    <r>
      <rPr>
        <b/>
        <vertAlign val="superscript"/>
        <sz val="10"/>
        <rFont val="Arial"/>
        <family val="2"/>
      </rPr>
      <t>o</t>
    </r>
  </si>
  <si>
    <t xml:space="preserve">Strukturni delež delovno aktivnega prebivalstva SLO, rojenih v državah bivše Jugoslavije znaša 0,11. </t>
  </si>
  <si>
    <r>
      <t xml:space="preserve">d) odstotni delež </t>
    </r>
    <r>
      <rPr>
        <b/>
        <sz val="10"/>
        <rFont val="Arial"/>
        <family val="2"/>
      </rPr>
      <t>P</t>
    </r>
    <r>
      <rPr>
        <b/>
        <vertAlign val="superscript"/>
        <sz val="10"/>
        <rFont val="Arial"/>
        <family val="2"/>
      </rPr>
      <t>%</t>
    </r>
  </si>
  <si>
    <r>
      <t xml:space="preserve">e) </t>
    </r>
    <r>
      <rPr>
        <b/>
        <sz val="10"/>
        <rFont val="Arial"/>
        <family val="2"/>
      </rPr>
      <t>Kotna struktura</t>
    </r>
  </si>
  <si>
    <r>
      <t xml:space="preserve">f) </t>
    </r>
    <r>
      <rPr>
        <b/>
        <sz val="10"/>
        <rFont val="Arial"/>
        <family val="2"/>
      </rPr>
      <t>Grafični prikaz:</t>
    </r>
  </si>
  <si>
    <t>SKUPAJ</t>
  </si>
  <si>
    <t xml:space="preserve">Neaktivno prebivalstvo </t>
  </si>
  <si>
    <r>
      <rPr>
        <b/>
        <sz val="10"/>
        <rFont val="Arial"/>
        <family val="2"/>
      </rPr>
      <t>Statistična množica</t>
    </r>
    <r>
      <rPr>
        <sz val="10"/>
        <rFont val="Arial"/>
        <family val="2"/>
      </rPr>
      <t xml:space="preserve"> predstavlja število prebivalcev. </t>
    </r>
  </si>
  <si>
    <r>
      <rPr>
        <b/>
        <sz val="10"/>
        <rFont val="Arial"/>
        <family val="2"/>
      </rPr>
      <t>Statistična enota</t>
    </r>
    <r>
      <rPr>
        <sz val="10"/>
        <rFont val="Arial"/>
        <family val="2"/>
      </rPr>
      <t xml:space="preserve"> so občine.</t>
    </r>
  </si>
  <si>
    <r>
      <rPr>
        <b/>
        <sz val="10"/>
        <rFont val="Arial"/>
        <family val="2"/>
      </rPr>
      <t>Spremenljivke</t>
    </r>
    <r>
      <rPr>
        <sz val="10"/>
        <rFont val="Arial"/>
        <family val="2"/>
      </rPr>
      <t xml:space="preserve"> so število prebivalcev, odh. za zdravstvo, odh. za šolstvo, odh. za gosp. dejavnost, skupni odhodki.</t>
    </r>
  </si>
  <si>
    <t>b)</t>
  </si>
  <si>
    <t>c)</t>
  </si>
  <si>
    <t>največ</t>
  </si>
  <si>
    <t>najmanj</t>
  </si>
  <si>
    <t xml:space="preserve">Ne, ker je v enih občinah več prebivalcev kot v drugih občinah, občine se medseboj razlikujejo. </t>
  </si>
  <si>
    <t xml:space="preserve">Višina odhodkov za zdravstvo in odhodkov za šolstvo je odvisna od števila prebivalcev. </t>
  </si>
  <si>
    <t>odh. za zdravstvo/preb.</t>
  </si>
  <si>
    <t>Gledamo kot odhodke na prebivalca.</t>
  </si>
  <si>
    <t>h)</t>
  </si>
  <si>
    <t>i)</t>
  </si>
  <si>
    <t xml:space="preserve">Odhodki so odvisni od števila prebivalcev. </t>
  </si>
  <si>
    <t>j)</t>
  </si>
  <si>
    <t>strukturni delež</t>
  </si>
  <si>
    <t>P%</t>
  </si>
  <si>
    <r>
      <t>P</t>
    </r>
    <r>
      <rPr>
        <b/>
        <vertAlign val="superscript"/>
        <sz val="10"/>
        <rFont val="Arial"/>
        <family val="2"/>
      </rPr>
      <t>o</t>
    </r>
  </si>
  <si>
    <t>Izračun za občino Jezersko</t>
  </si>
  <si>
    <t>Strukturni delež odhodkov za zdravstvo za občino Jezersko glede na število prebivalcev znaša 0,743.</t>
  </si>
  <si>
    <t>Strukturni delež odhodkov za šolstvo za občino Jezersko glede na število prebivalcev znaša 0,788.</t>
  </si>
  <si>
    <t>Strukturni delež skupnih odhodkov za občino Jezersko glede na število prebivalcev znaša 9,949.</t>
  </si>
  <si>
    <t xml:space="preserve">odstotni delež </t>
  </si>
  <si>
    <t>Odstotni delež odhodkov za zdravstvo za občino Jezersko glede na število prebivalcev znaša 74%.</t>
  </si>
  <si>
    <t>Odstotni delež odhodkov za šolstvo za občino Jezersko glede na število prebivalcev znaša 79%.</t>
  </si>
  <si>
    <t>Odstotni delež skupnih odhodkov za občino Jezersko glede na število prebivalcev znaša 995%.</t>
  </si>
  <si>
    <r>
      <rPr>
        <b/>
        <sz val="10"/>
        <rFont val="Arial"/>
        <family val="2"/>
      </rPr>
      <t>Enota</t>
    </r>
    <r>
      <rPr>
        <sz val="10"/>
        <rFont val="Arial"/>
        <family val="2"/>
      </rPr>
      <t xml:space="preserve"> je leto.</t>
    </r>
  </si>
  <si>
    <r>
      <rPr>
        <b/>
        <sz val="10"/>
        <rFont val="Arial"/>
        <family val="2"/>
      </rPr>
      <t>Statistična množica</t>
    </r>
    <r>
      <rPr>
        <sz val="10"/>
        <rFont val="Arial"/>
        <family val="2"/>
      </rPr>
      <t xml:space="preserve"> so živorojeni otroci med letom 1980 in letom 2005.</t>
    </r>
  </si>
  <si>
    <r>
      <rPr>
        <b/>
        <sz val="10"/>
        <rFont val="Arial"/>
        <family val="2"/>
      </rPr>
      <t>Spremenljivke</t>
    </r>
    <r>
      <rPr>
        <sz val="10"/>
        <rFont val="Arial"/>
        <family val="2"/>
      </rPr>
      <t xml:space="preserve"> so živorojeni, živorojeni na 1000 prebivalcev, celotna stopnja rodnosti. </t>
    </r>
  </si>
  <si>
    <r>
      <rPr>
        <b/>
        <sz val="10"/>
        <rFont val="Arial"/>
        <family val="2"/>
      </rPr>
      <t>Parametri</t>
    </r>
    <r>
      <rPr>
        <sz val="10"/>
        <rFont val="Arial"/>
        <family val="2"/>
      </rPr>
      <t xml:space="preserve"> so živorojeni na 1000 prebivalcev; skupno število živorojenih otrok med letom 1980 in letom 2005.</t>
    </r>
  </si>
  <si>
    <t>Živorojeni na 1000 preb.</t>
  </si>
  <si>
    <t>Celotna stopnja rodnosti</t>
  </si>
  <si>
    <t xml:space="preserve">Spreminjanje pojava najbolj prikazuje parameter živorojeni na 1000 prebivalcev, saj upošteva priseljevanje. </t>
  </si>
  <si>
    <t>NE DELAMO!!!!</t>
  </si>
  <si>
    <t>Živorojeni na 1000 prebivalcev</t>
  </si>
  <si>
    <t>Verižni indeks</t>
  </si>
  <si>
    <t>Indeks s stalno osnovo</t>
  </si>
  <si>
    <r>
      <rPr>
        <b/>
        <sz val="10"/>
        <rFont val="Arial"/>
        <family val="2"/>
      </rPr>
      <t>Statistična množica</t>
    </r>
    <r>
      <rPr>
        <sz val="10"/>
        <rFont val="Arial"/>
        <family val="2"/>
      </rPr>
      <t xml:space="preserve"> so živorojeni v med letom 2000 in 2005.</t>
    </r>
  </si>
  <si>
    <r>
      <rPr>
        <b/>
        <sz val="10"/>
        <rFont val="Arial"/>
        <family val="2"/>
      </rPr>
      <t>Spremenljivke</t>
    </r>
    <r>
      <rPr>
        <sz val="10"/>
        <rFont val="Arial"/>
        <family val="2"/>
      </rPr>
      <t xml:space="preserve"> so živorojeni, živorojeni na 1000 prebivalcev, celotna stopnja rodnosti.</t>
    </r>
  </si>
  <si>
    <r>
      <t>a)</t>
    </r>
    <r>
      <rPr>
        <b/>
        <sz val="10"/>
        <rFont val="Arial"/>
        <family val="2"/>
      </rPr>
      <t xml:space="preserve"> Statistična množica</t>
    </r>
    <r>
      <rPr>
        <sz val="10"/>
        <rFont val="Arial"/>
        <family val="2"/>
      </rPr>
      <t xml:space="preserve"> so osebe živeče v RS (aktivno in neaktivno prebivalstvo v RS SLO), ki so bile rojene v državah EU, EX-YU, </t>
    </r>
  </si>
  <si>
    <t xml:space="preserve">    drugih evropskih državah, neevropskih državah, neznano.  </t>
  </si>
  <si>
    <t xml:space="preserve">Strukturni delež odhodkov za gosp. dejavnost za občino Jezersko glede na število prebivalcev </t>
  </si>
  <si>
    <t>znaša 0,295.</t>
  </si>
  <si>
    <t>znaša 30%.</t>
  </si>
  <si>
    <t xml:space="preserve">Odstotni delež odhodkov za gosp. Dejavnost za občino Jezersko glede na število prebivalcev </t>
  </si>
  <si>
    <t xml:space="preserve">Odstotni delež prebivalcev starejših od 15 let, rojenih v neevropskih državah znaša 0,16%. </t>
  </si>
</sst>
</file>

<file path=xl/styles.xml><?xml version="1.0" encoding="utf-8"?>
<styleSheet xmlns="http://schemas.openxmlformats.org/spreadsheetml/2006/main">
  <numFmts count="34">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General\."/>
    <numFmt numFmtId="173" formatCode="#,##0\ _S_I_T"/>
    <numFmt numFmtId="174" formatCode="#,##0.0"/>
    <numFmt numFmtId="175" formatCode="#,##0.0000"/>
    <numFmt numFmtId="176" formatCode="0.000%"/>
    <numFmt numFmtId="177" formatCode="0.000"/>
    <numFmt numFmtId="178" formatCode="0.0"/>
    <numFmt numFmtId="179" formatCode="0.00000000"/>
    <numFmt numFmtId="180" formatCode="0.0000000"/>
    <numFmt numFmtId="181" formatCode="0.000000"/>
    <numFmt numFmtId="182" formatCode="0.00000"/>
    <numFmt numFmtId="183" formatCode="0.0000"/>
    <numFmt numFmtId="184" formatCode="[$-424]d\.\ mmmm\ yyyy"/>
    <numFmt numFmtId="185" formatCode="_-* #,##0.0\ _€_-;\-* #,##0.0\ _€_-;_-* &quot;-&quot;??\ _€_-;_-@_-"/>
    <numFmt numFmtId="186" formatCode="_-* #,##0\ _€_-;\-* #,##0\ _€_-;_-* &quot;-&quot;??\ _€_-;_-@_-"/>
    <numFmt numFmtId="187" formatCode="#,##0.00_ ;\-#,##0.00\ "/>
    <numFmt numFmtId="188" formatCode="#,##0.0_ ;\-#,##0.0\ "/>
    <numFmt numFmtId="189" formatCode="#,##0_ ;\-#,##0\ "/>
  </numFmts>
  <fonts count="52">
    <font>
      <sz val="10"/>
      <name val="Arial"/>
      <family val="0"/>
    </font>
    <font>
      <sz val="11"/>
      <color indexed="8"/>
      <name val="Calibri"/>
      <family val="2"/>
    </font>
    <font>
      <sz val="8"/>
      <name val="Arial"/>
      <family val="0"/>
    </font>
    <font>
      <u val="single"/>
      <sz val="10"/>
      <color indexed="12"/>
      <name val="Arial"/>
      <family val="0"/>
    </font>
    <font>
      <b/>
      <sz val="10"/>
      <name val="Times New Roman"/>
      <family val="0"/>
    </font>
    <font>
      <b/>
      <sz val="16"/>
      <name val="Times New Roman"/>
      <family val="0"/>
    </font>
    <font>
      <sz val="10"/>
      <name val="Times New Roman"/>
      <family val="0"/>
    </font>
    <font>
      <b/>
      <sz val="10"/>
      <color indexed="9"/>
      <name val="Arial"/>
      <family val="0"/>
    </font>
    <font>
      <b/>
      <sz val="8"/>
      <name val="Arial CE"/>
      <family val="0"/>
    </font>
    <font>
      <vertAlign val="subscript"/>
      <sz val="10"/>
      <name val="Arial"/>
      <family val="2"/>
    </font>
    <font>
      <b/>
      <sz val="10"/>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4"/>
      <color indexed="8"/>
      <name val="Calibri"/>
      <family val="2"/>
    </font>
    <font>
      <b/>
      <sz val="18"/>
      <color indexed="8"/>
      <name val="Calibri"/>
      <family val="2"/>
    </font>
    <font>
      <b/>
      <sz val="10"/>
      <color indexed="8"/>
      <name val="Calibri"/>
      <family val="2"/>
    </font>
    <font>
      <sz val="11"/>
      <name val="Calibri"/>
      <family val="2"/>
    </font>
    <font>
      <sz val="8.5"/>
      <color indexed="8"/>
      <name val="Arial"/>
      <family val="2"/>
    </font>
    <font>
      <b/>
      <sz val="8.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3"/>
        <bgColor indexed="64"/>
      </patternFill>
    </fill>
    <fill>
      <patternFill patternType="solid">
        <fgColor indexed="27"/>
        <bgColor indexed="64"/>
      </patternFill>
    </fill>
    <fill>
      <patternFill patternType="solid">
        <fgColor indexed="10"/>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medium"/>
      <right style="thin"/>
      <top/>
      <bottom style="thin"/>
    </border>
    <border>
      <left style="medium"/>
      <right style="thin"/>
      <top style="thin"/>
      <bottom style="thin"/>
    </border>
    <border>
      <left style="medium"/>
      <right style="thin"/>
      <top style="thin"/>
      <bottom style="medium"/>
    </border>
    <border>
      <left style="medium"/>
      <right style="thin"/>
      <top/>
      <bottom style="medium"/>
    </border>
    <border>
      <left style="thin"/>
      <right style="thin"/>
      <top/>
      <bottom style="thin"/>
    </border>
    <border>
      <left style="thin"/>
      <right style="medium"/>
      <top/>
      <bottom style="thin"/>
    </border>
    <border>
      <left style="medium"/>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medium"/>
    </border>
    <border>
      <left style="medium"/>
      <right style="medium"/>
      <top style="medium"/>
      <bottom style="medium"/>
    </border>
    <border>
      <left style="medium"/>
      <right style="thin"/>
      <top style="medium"/>
      <bottom/>
    </border>
    <border>
      <left style="thin"/>
      <right style="thin"/>
      <top style="medium"/>
      <bottom style="thin"/>
    </border>
    <border>
      <left style="thin"/>
      <right style="medium"/>
      <top style="medium"/>
      <bottom/>
    </border>
    <border>
      <left style="thin"/>
      <right style="medium"/>
      <top/>
      <bottom style="medium"/>
    </border>
    <border>
      <left style="medium"/>
      <right style="medium"/>
      <top style="medium"/>
      <botto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5">
    <xf numFmtId="0" fontId="0" fillId="0" borderId="0" xfId="0" applyAlignment="1">
      <alignment/>
    </xf>
    <xf numFmtId="0" fontId="0" fillId="0" borderId="0" xfId="0" applyFont="1" applyAlignment="1" applyProtection="1">
      <alignment horizontal="left"/>
      <protection locked="0"/>
    </xf>
    <xf numFmtId="0" fontId="0" fillId="0" borderId="0" xfId="0" applyAlignment="1" applyProtection="1">
      <alignment horizontal="right"/>
      <protection locked="0"/>
    </xf>
    <xf numFmtId="0" fontId="0" fillId="0" borderId="0" xfId="0" applyFont="1" applyAlignment="1" applyProtection="1">
      <alignment horizontal="left" vertical="center" wrapText="1"/>
      <protection locked="0"/>
    </xf>
    <xf numFmtId="0" fontId="0" fillId="0" borderId="0" xfId="0" applyAlignment="1">
      <alignment vertical="center"/>
    </xf>
    <xf numFmtId="0" fontId="4"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172" fontId="6" fillId="34" borderId="10" xfId="0" applyNumberFormat="1" applyFont="1" applyFill="1" applyBorder="1" applyAlignment="1" applyProtection="1">
      <alignment horizontal="right"/>
      <protection/>
    </xf>
    <xf numFmtId="0" fontId="6" fillId="34" borderId="10" xfId="0" applyNumberFormat="1" applyFont="1" applyFill="1" applyBorder="1" applyAlignment="1" applyProtection="1">
      <alignment vertical="top"/>
      <protection/>
    </xf>
    <xf numFmtId="172" fontId="6" fillId="35" borderId="10" xfId="0" applyNumberFormat="1" applyFont="1" applyFill="1" applyBorder="1" applyAlignment="1" applyProtection="1">
      <alignment horizontal="right"/>
      <protection/>
    </xf>
    <xf numFmtId="0" fontId="6" fillId="35" borderId="10" xfId="0" applyNumberFormat="1" applyFont="1" applyFill="1" applyBorder="1" applyAlignment="1" applyProtection="1">
      <alignment vertical="top"/>
      <protection/>
    </xf>
    <xf numFmtId="0" fontId="7" fillId="36"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33" borderId="10" xfId="0" applyNumberFormat="1" applyFont="1" applyFill="1" applyBorder="1" applyAlignment="1" applyProtection="1">
      <alignment horizontal="center" vertical="center"/>
      <protection/>
    </xf>
    <xf numFmtId="0" fontId="2" fillId="34" borderId="10" xfId="0" applyNumberFormat="1" applyFont="1" applyFill="1" applyBorder="1" applyAlignment="1" applyProtection="1">
      <alignment horizontal="right" vertical="top"/>
      <protection/>
    </xf>
    <xf numFmtId="173" fontId="2" fillId="34" borderId="10" xfId="0" applyNumberFormat="1" applyFont="1" applyFill="1" applyBorder="1" applyAlignment="1" applyProtection="1">
      <alignment horizontal="right" vertical="center"/>
      <protection/>
    </xf>
    <xf numFmtId="0" fontId="2" fillId="35" borderId="10" xfId="0" applyNumberFormat="1" applyFont="1" applyFill="1" applyBorder="1" applyAlignment="1" applyProtection="1">
      <alignment horizontal="right" vertical="top"/>
      <protection/>
    </xf>
    <xf numFmtId="173" fontId="2" fillId="35" borderId="10" xfId="0" applyNumberFormat="1" applyFont="1" applyFill="1" applyBorder="1" applyAlignment="1" applyProtection="1">
      <alignment horizontal="right" vertical="center"/>
      <protection/>
    </xf>
    <xf numFmtId="0" fontId="0" fillId="0" borderId="0" xfId="0" applyAlignment="1">
      <alignment vertical="center" wrapText="1"/>
    </xf>
    <xf numFmtId="4" fontId="0" fillId="0" borderId="0" xfId="0" applyNumberFormat="1" applyAlignment="1">
      <alignment/>
    </xf>
    <xf numFmtId="0" fontId="8" fillId="33" borderId="11" xfId="0" applyNumberFormat="1" applyFont="1" applyFill="1" applyBorder="1" applyAlignment="1" applyProtection="1">
      <alignment horizontal="center" vertical="center"/>
      <protection/>
    </xf>
    <xf numFmtId="0" fontId="0" fillId="0" borderId="10" xfId="0" applyBorder="1" applyAlignment="1">
      <alignment vertical="center" wrapText="1"/>
    </xf>
    <xf numFmtId="0" fontId="0" fillId="0" borderId="10" xfId="0" applyBorder="1" applyAlignment="1">
      <alignment vertical="center"/>
    </xf>
    <xf numFmtId="3" fontId="0" fillId="0" borderId="10" xfId="0" applyNumberFormat="1" applyBorder="1" applyAlignment="1">
      <alignment vertical="center" wrapText="1"/>
    </xf>
    <xf numFmtId="3" fontId="0" fillId="37" borderId="10" xfId="0" applyNumberFormat="1" applyFill="1" applyBorder="1" applyAlignment="1">
      <alignment vertical="center" wrapText="1"/>
    </xf>
    <xf numFmtId="3" fontId="0" fillId="36" borderId="10" xfId="0" applyNumberFormat="1" applyFill="1" applyBorder="1" applyAlignment="1">
      <alignment vertical="center" wrapText="1"/>
    </xf>
    <xf numFmtId="0" fontId="0" fillId="0" borderId="12"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15" xfId="0" applyFont="1" applyBorder="1" applyAlignment="1" applyProtection="1">
      <alignment horizontal="left"/>
      <protection locked="0"/>
    </xf>
    <xf numFmtId="177" fontId="0" fillId="0" borderId="0" xfId="0" applyNumberFormat="1" applyAlignment="1">
      <alignment/>
    </xf>
    <xf numFmtId="10" fontId="0" fillId="0" borderId="0" xfId="58" applyNumberFormat="1" applyFont="1" applyAlignment="1">
      <alignment/>
    </xf>
    <xf numFmtId="176" fontId="0" fillId="0" borderId="0" xfId="58" applyNumberFormat="1" applyFont="1" applyAlignment="1">
      <alignment/>
    </xf>
    <xf numFmtId="0" fontId="0" fillId="0" borderId="0" xfId="0" applyNumberFormat="1" applyAlignment="1">
      <alignment/>
    </xf>
    <xf numFmtId="0" fontId="0" fillId="0" borderId="0" xfId="0" applyNumberFormat="1" applyFont="1" applyAlignment="1" applyProtection="1">
      <alignment horizontal="left"/>
      <protection locked="0"/>
    </xf>
    <xf numFmtId="0" fontId="0" fillId="0" borderId="0" xfId="0" applyAlignment="1">
      <alignment horizontal="center"/>
    </xf>
    <xf numFmtId="178" fontId="0" fillId="0" borderId="0" xfId="0" applyNumberFormat="1" applyAlignment="1">
      <alignment/>
    </xf>
    <xf numFmtId="0" fontId="0" fillId="0" borderId="0" xfId="0" applyAlignment="1">
      <alignment horizontal="center" vertical="center" wrapText="1"/>
    </xf>
    <xf numFmtId="3" fontId="0" fillId="0" borderId="10" xfId="0" applyNumberFormat="1" applyBorder="1" applyAlignment="1" applyProtection="1">
      <alignment horizontal="right"/>
      <protection locked="0"/>
    </xf>
    <xf numFmtId="0" fontId="0" fillId="0" borderId="0" xfId="0" applyBorder="1" applyAlignment="1">
      <alignment/>
    </xf>
    <xf numFmtId="0" fontId="0" fillId="0" borderId="0" xfId="0" applyBorder="1" applyAlignment="1">
      <alignment vertical="center" wrapText="1"/>
    </xf>
    <xf numFmtId="0" fontId="0" fillId="0" borderId="0" xfId="0" applyBorder="1" applyAlignment="1">
      <alignment vertical="center"/>
    </xf>
    <xf numFmtId="3" fontId="0" fillId="0" borderId="0" xfId="0" applyNumberFormat="1" applyBorder="1" applyAlignment="1">
      <alignment vertical="center" wrapText="1"/>
    </xf>
    <xf numFmtId="175" fontId="0" fillId="0" borderId="0" xfId="0" applyNumberFormat="1" applyBorder="1" applyAlignment="1">
      <alignment vertical="center" wrapText="1"/>
    </xf>
    <xf numFmtId="3" fontId="0" fillId="0" borderId="16" xfId="0" applyNumberFormat="1" applyBorder="1" applyAlignment="1" applyProtection="1">
      <alignment horizontal="right"/>
      <protection locked="0"/>
    </xf>
    <xf numFmtId="3" fontId="0" fillId="0" borderId="17" xfId="0" applyNumberFormat="1" applyBorder="1" applyAlignment="1" applyProtection="1">
      <alignment horizontal="right"/>
      <protection locked="0"/>
    </xf>
    <xf numFmtId="3" fontId="0" fillId="0" borderId="18" xfId="0" applyNumberFormat="1" applyBorder="1" applyAlignment="1">
      <alignment/>
    </xf>
    <xf numFmtId="3" fontId="0" fillId="0" borderId="19" xfId="0" applyNumberFormat="1" applyBorder="1" applyAlignment="1" applyProtection="1">
      <alignment horizontal="right"/>
      <protection locked="0"/>
    </xf>
    <xf numFmtId="3" fontId="0" fillId="0" borderId="20" xfId="0" applyNumberFormat="1" applyBorder="1" applyAlignment="1" applyProtection="1">
      <alignment horizontal="right"/>
      <protection locked="0"/>
    </xf>
    <xf numFmtId="3" fontId="0" fillId="0" borderId="21" xfId="0" applyNumberFormat="1" applyBorder="1" applyAlignment="1" applyProtection="1">
      <alignment horizontal="right"/>
      <protection locked="0"/>
    </xf>
    <xf numFmtId="3" fontId="0" fillId="0" borderId="22" xfId="0" applyNumberFormat="1" applyBorder="1" applyAlignment="1">
      <alignment/>
    </xf>
    <xf numFmtId="0" fontId="0" fillId="0" borderId="0" xfId="0" applyFont="1" applyAlignment="1">
      <alignment/>
    </xf>
    <xf numFmtId="0" fontId="0" fillId="0" borderId="20" xfId="0" applyBorder="1" applyAlignment="1" applyProtection="1">
      <alignment horizontal="center" vertical="center" wrapText="1"/>
      <protection locked="0"/>
    </xf>
    <xf numFmtId="3" fontId="0" fillId="0" borderId="0" xfId="0" applyNumberFormat="1" applyAlignment="1">
      <alignment/>
    </xf>
    <xf numFmtId="0" fontId="0" fillId="0" borderId="0" xfId="0" applyFont="1" applyAlignment="1">
      <alignment/>
    </xf>
    <xf numFmtId="0" fontId="0" fillId="0" borderId="0" xfId="0" applyFont="1" applyAlignment="1" applyProtection="1">
      <alignment horizontal="left"/>
      <protection locked="0"/>
    </xf>
    <xf numFmtId="1" fontId="0" fillId="0" borderId="0" xfId="0" applyNumberFormat="1" applyAlignment="1">
      <alignment/>
    </xf>
    <xf numFmtId="9" fontId="0" fillId="0" borderId="0" xfId="58" applyFont="1" applyAlignment="1">
      <alignment/>
    </xf>
    <xf numFmtId="2" fontId="0" fillId="0" borderId="0" xfId="0" applyNumberFormat="1" applyAlignment="1">
      <alignment/>
    </xf>
    <xf numFmtId="9" fontId="0" fillId="0" borderId="0" xfId="58" applyFont="1" applyAlignment="1">
      <alignment horizontal="center" vertical="center"/>
    </xf>
    <xf numFmtId="171" fontId="0" fillId="0" borderId="0" xfId="42" applyFont="1" applyAlignment="1">
      <alignment horizontal="center" vertical="center"/>
    </xf>
    <xf numFmtId="10" fontId="0" fillId="0" borderId="0" xfId="58" applyNumberFormat="1" applyFont="1" applyAlignment="1">
      <alignment horizontal="center" vertical="center"/>
    </xf>
    <xf numFmtId="10" fontId="0" fillId="0" borderId="0" xfId="0" applyNumberFormat="1" applyFont="1" applyAlignment="1" applyProtection="1">
      <alignment horizontal="left"/>
      <protection locked="0"/>
    </xf>
    <xf numFmtId="176" fontId="0" fillId="0" borderId="0" xfId="0" applyNumberFormat="1" applyFont="1" applyAlignment="1" applyProtection="1">
      <alignment horizontal="left"/>
      <protection locked="0"/>
    </xf>
    <xf numFmtId="176" fontId="0" fillId="0" borderId="0" xfId="58" applyNumberFormat="1" applyFont="1" applyAlignment="1">
      <alignment horizontal="center" vertical="center"/>
    </xf>
    <xf numFmtId="176" fontId="0" fillId="0" borderId="0" xfId="0" applyNumberFormat="1" applyAlignment="1">
      <alignment/>
    </xf>
    <xf numFmtId="176" fontId="0" fillId="0" borderId="0" xfId="0" applyNumberFormat="1" applyFont="1" applyAlignment="1">
      <alignment/>
    </xf>
    <xf numFmtId="1" fontId="0" fillId="0" borderId="23" xfId="0" applyNumberFormat="1" applyBorder="1" applyAlignment="1">
      <alignment/>
    </xf>
    <xf numFmtId="1" fontId="0" fillId="0" borderId="23" xfId="0" applyNumberFormat="1" applyBorder="1" applyAlignment="1">
      <alignment vertical="center"/>
    </xf>
    <xf numFmtId="1" fontId="0" fillId="0" borderId="23" xfId="0" applyNumberFormat="1" applyFont="1" applyBorder="1" applyAlignment="1" applyProtection="1">
      <alignment horizontal="left"/>
      <protection locked="0"/>
    </xf>
    <xf numFmtId="1" fontId="0" fillId="0" borderId="23" xfId="0" applyNumberFormat="1" applyBorder="1" applyAlignment="1" applyProtection="1">
      <alignment horizontal="right"/>
      <protection locked="0"/>
    </xf>
    <xf numFmtId="1" fontId="10" fillId="0" borderId="23" xfId="0" applyNumberFormat="1" applyFont="1" applyBorder="1" applyAlignment="1">
      <alignment/>
    </xf>
    <xf numFmtId="1" fontId="10" fillId="0" borderId="23" xfId="0" applyNumberFormat="1" applyFont="1" applyBorder="1" applyAlignment="1">
      <alignment wrapText="1"/>
    </xf>
    <xf numFmtId="1" fontId="10" fillId="0" borderId="23" xfId="0" applyNumberFormat="1" applyFont="1" applyBorder="1" applyAlignment="1" applyProtection="1">
      <alignment horizontal="left" vertical="center" wrapText="1"/>
      <protection locked="0"/>
    </xf>
    <xf numFmtId="0" fontId="0" fillId="0" borderId="0" xfId="0" applyFont="1" applyAlignment="1">
      <alignment horizontal="right"/>
    </xf>
    <xf numFmtId="177" fontId="0" fillId="0" borderId="0" xfId="0" applyNumberFormat="1" applyFont="1" applyAlignment="1">
      <alignment/>
    </xf>
    <xf numFmtId="178" fontId="0" fillId="0" borderId="0" xfId="0" applyNumberFormat="1" applyFont="1" applyAlignment="1">
      <alignment/>
    </xf>
    <xf numFmtId="0" fontId="0" fillId="0" borderId="10" xfId="0" applyFont="1" applyBorder="1" applyAlignment="1">
      <alignment vertical="center" wrapText="1"/>
    </xf>
    <xf numFmtId="3" fontId="37" fillId="26" borderId="10" xfId="39" applyNumberFormat="1" applyBorder="1" applyAlignment="1">
      <alignment vertical="center" wrapText="1"/>
    </xf>
    <xf numFmtId="3" fontId="0" fillId="32" borderId="7" xfId="56" applyNumberFormat="1" applyFont="1" applyAlignment="1">
      <alignment vertical="center" wrapText="1"/>
    </xf>
    <xf numFmtId="3" fontId="36" fillId="19" borderId="10" xfId="32" applyNumberFormat="1" applyBorder="1" applyAlignment="1">
      <alignment vertical="center" wrapText="1"/>
    </xf>
    <xf numFmtId="3" fontId="41" fillId="29" borderId="10" xfId="47" applyNumberFormat="1" applyBorder="1" applyAlignment="1">
      <alignment vertical="center" wrapText="1"/>
    </xf>
    <xf numFmtId="0" fontId="10" fillId="0" borderId="0" xfId="0" applyFont="1" applyAlignment="1">
      <alignment/>
    </xf>
    <xf numFmtId="177" fontId="0" fillId="0" borderId="0" xfId="0" applyNumberFormat="1" applyFont="1" applyAlignment="1">
      <alignment/>
    </xf>
    <xf numFmtId="0" fontId="0" fillId="0" borderId="0" xfId="0" applyAlignment="1">
      <alignment/>
    </xf>
    <xf numFmtId="0" fontId="0" fillId="0" borderId="0" xfId="0" applyAlignment="1">
      <alignment horizontal="right"/>
    </xf>
    <xf numFmtId="0" fontId="0" fillId="0" borderId="0" xfId="0" applyFont="1" applyAlignment="1">
      <alignment wrapText="1"/>
    </xf>
    <xf numFmtId="0" fontId="0" fillId="0" borderId="0" xfId="0" applyFont="1" applyAlignment="1">
      <alignment horizontal="center" wrapText="1"/>
    </xf>
    <xf numFmtId="0" fontId="1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lignment vertical="center" wrapText="1"/>
    </xf>
    <xf numFmtId="1" fontId="10" fillId="0" borderId="23" xfId="0" applyNumberFormat="1" applyFont="1" applyBorder="1" applyAlignment="1">
      <alignment vertical="center"/>
    </xf>
    <xf numFmtId="1" fontId="0" fillId="0" borderId="23" xfId="0" applyNumberFormat="1" applyFont="1" applyBorder="1" applyAlignment="1" applyProtection="1">
      <alignment horizontal="center" vertical="center" wrapText="1"/>
      <protection locked="0"/>
    </xf>
    <xf numFmtId="0" fontId="0" fillId="0" borderId="24" xfId="0" applyBorder="1" applyAlignment="1">
      <alignment vertical="center"/>
    </xf>
    <xf numFmtId="0" fontId="0" fillId="0" borderId="15" xfId="0" applyBorder="1" applyAlignment="1">
      <alignment/>
    </xf>
    <xf numFmtId="0" fontId="0" fillId="0" borderId="25" xfId="0" applyBorder="1" applyAlignment="1">
      <alignment horizontal="center" vertical="center"/>
    </xf>
    <xf numFmtId="0" fontId="0" fillId="0" borderId="26" xfId="0" applyFont="1" applyBorder="1" applyAlignment="1" applyProtection="1">
      <alignment horizontal="center" vertical="center" wrapText="1"/>
      <protection locked="0"/>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Font="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Struktura registriranih brezposlenih oseb v SLO, glede na državo rojstva </a:t>
            </a:r>
          </a:p>
        </c:rich>
      </c:tx>
      <c:layout>
        <c:manualLayout>
          <c:xMode val="factor"/>
          <c:yMode val="factor"/>
          <c:x val="-0.002"/>
          <c:y val="0.0075"/>
        </c:manualLayout>
      </c:layout>
      <c:spPr>
        <a:noFill/>
        <a:ln w="3175">
          <a:noFill/>
        </a:ln>
      </c:spPr>
    </c:title>
    <c:plotArea>
      <c:layout>
        <c:manualLayout>
          <c:xMode val="edge"/>
          <c:yMode val="edge"/>
          <c:x val="0.18225"/>
          <c:y val="0.29975"/>
          <c:w val="0.32625"/>
          <c:h val="0.60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'RŠ-struktura-1-naloga'!$A$9:$A$14</c:f>
              <c:strCache/>
            </c:strRef>
          </c:cat>
          <c:val>
            <c:numRef>
              <c:f>'RŠ-struktura-1-naloga'!$C$9:$C$14</c:f>
              <c:numCache/>
            </c:numRef>
          </c:val>
        </c:ser>
      </c:pieChart>
      <c:spPr>
        <a:noFill/>
        <a:ln>
          <a:noFill/>
        </a:ln>
      </c:spPr>
    </c:plotArea>
    <c:legend>
      <c:legendPos val="r"/>
      <c:layout>
        <c:manualLayout>
          <c:xMode val="edge"/>
          <c:yMode val="edge"/>
          <c:x val="0.7005"/>
          <c:y val="0.33325"/>
          <c:w val="0.29175"/>
          <c:h val="0.529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4225"/>
          <c:w val="0.59375"/>
          <c:h val="0.82175"/>
        </c:manualLayout>
      </c:layout>
      <c:lineChart>
        <c:grouping val="standard"/>
        <c:varyColors val="0"/>
        <c:ser>
          <c:idx val="0"/>
          <c:order val="0"/>
          <c:tx>
            <c:strRef>
              <c:f>'RŠ-indeksi-1-naloga'!$E$61</c:f>
              <c:strCache>
                <c:ptCount val="1"/>
                <c:pt idx="0">
                  <c:v>Celotna stopnja rodnosti</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'RŠ-indeksi-1-naloga'!$E$62:$E$66</c:f>
              <c:numCache/>
            </c:numRef>
          </c:val>
          <c:smooth val="0"/>
        </c:ser>
        <c:marker val="1"/>
        <c:axId val="2051393"/>
        <c:axId val="43079254"/>
      </c:lineChart>
      <c:catAx>
        <c:axId val="2051393"/>
        <c:scaling>
          <c:orientation val="minMax"/>
        </c:scaling>
        <c:axPos val="b"/>
        <c:title>
          <c:tx>
            <c:rich>
              <a:bodyPr vert="horz" rot="0" anchor="ctr"/>
              <a:lstStyle/>
              <a:p>
                <a:pPr algn="ctr">
                  <a:defRPr/>
                </a:pPr>
                <a:r>
                  <a:rPr lang="en-US" cap="none" sz="1000" b="1" i="0" u="none" baseline="0">
                    <a:solidFill>
                      <a:srgbClr val="000000"/>
                    </a:solidFill>
                  </a:rPr>
                  <a:t>Leto</a:t>
                </a:r>
              </a:p>
            </c:rich>
          </c:tx>
          <c:layout>
            <c:manualLayout>
              <c:xMode val="factor"/>
              <c:yMode val="factor"/>
              <c:x val="-0.050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079254"/>
        <c:crosses val="autoZero"/>
        <c:auto val="1"/>
        <c:lblOffset val="100"/>
        <c:tickLblSkip val="1"/>
        <c:noMultiLvlLbl val="0"/>
      </c:catAx>
      <c:valAx>
        <c:axId val="43079254"/>
        <c:scaling>
          <c:orientation val="minMax"/>
        </c:scaling>
        <c:axPos val="l"/>
        <c:title>
          <c:tx>
            <c:rich>
              <a:bodyPr vert="horz" rot="-5400000" anchor="ctr"/>
              <a:lstStyle/>
              <a:p>
                <a:pPr algn="ctr">
                  <a:defRPr/>
                </a:pPr>
                <a:r>
                  <a:rPr lang="en-US" cap="none" sz="1000" b="1" i="0" u="none" baseline="0">
                    <a:solidFill>
                      <a:srgbClr val="000000"/>
                    </a:solidFill>
                  </a:rPr>
                  <a:t>Celotna stopnja rodnosti</a:t>
                </a:r>
              </a:p>
            </c:rich>
          </c:tx>
          <c:layout>
            <c:manualLayout>
              <c:xMode val="factor"/>
              <c:yMode val="factor"/>
              <c:x val="-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51393"/>
        <c:crossesAt val="1"/>
        <c:crossBetween val="between"/>
        <c:dispUnits/>
      </c:valAx>
      <c:spPr>
        <a:solidFill>
          <a:srgbClr val="FFFFFF"/>
        </a:solidFill>
        <a:ln w="3175">
          <a:noFill/>
        </a:ln>
      </c:spPr>
    </c:plotArea>
    <c:legend>
      <c:legendPos val="r"/>
      <c:layout>
        <c:manualLayout>
          <c:xMode val="edge"/>
          <c:yMode val="edge"/>
          <c:x val="0.69625"/>
          <c:y val="0.408"/>
          <c:w val="0.292"/>
          <c:h val="0.17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036"/>
          <c:w val="0.617"/>
          <c:h val="0.84775"/>
        </c:manualLayout>
      </c:layout>
      <c:lineChart>
        <c:grouping val="standard"/>
        <c:varyColors val="0"/>
        <c:ser>
          <c:idx val="0"/>
          <c:order val="0"/>
          <c:tx>
            <c:strRef>
              <c:f>'RŠ-indeksi-2-naloga'!$D$6</c:f>
              <c:strCache>
                <c:ptCount val="1"/>
                <c:pt idx="0">
                  <c:v>celotna stopnja rodnosti</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'RŠ-indeksi-2-naloga'!$A$8:$A$13</c:f>
              <c:numCache/>
            </c:numRef>
          </c:cat>
          <c:val>
            <c:numRef>
              <c:f>'RŠ-indeksi-2-naloga'!$D$9:$D$13</c:f>
              <c:numCache/>
            </c:numRef>
          </c:val>
          <c:smooth val="0"/>
        </c:ser>
        <c:marker val="1"/>
        <c:axId val="32249103"/>
        <c:axId val="6142524"/>
      </c:lineChart>
      <c:catAx>
        <c:axId val="32249103"/>
        <c:scaling>
          <c:orientation val="minMax"/>
        </c:scaling>
        <c:axPos val="b"/>
        <c:title>
          <c:tx>
            <c:rich>
              <a:bodyPr vert="horz" rot="0" anchor="ctr"/>
              <a:lstStyle/>
              <a:p>
                <a:pPr algn="ctr">
                  <a:defRPr/>
                </a:pPr>
                <a:r>
                  <a:rPr lang="en-US" cap="none" sz="1000" b="1" i="0" u="none" baseline="0">
                    <a:solidFill>
                      <a:srgbClr val="000000"/>
                    </a:solidFill>
                  </a:rPr>
                  <a:t>Leto</a:t>
                </a:r>
              </a:p>
            </c:rich>
          </c:tx>
          <c:layout>
            <c:manualLayout>
              <c:xMode val="factor"/>
              <c:yMode val="factor"/>
              <c:x val="-0.042"/>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42524"/>
        <c:crosses val="autoZero"/>
        <c:auto val="1"/>
        <c:lblOffset val="100"/>
        <c:tickLblSkip val="1"/>
        <c:noMultiLvlLbl val="0"/>
      </c:catAx>
      <c:valAx>
        <c:axId val="6142524"/>
        <c:scaling>
          <c:orientation val="minMax"/>
        </c:scaling>
        <c:axPos val="l"/>
        <c:title>
          <c:tx>
            <c:rich>
              <a:bodyPr vert="horz" rot="-5400000" anchor="ctr"/>
              <a:lstStyle/>
              <a:p>
                <a:pPr algn="ctr">
                  <a:defRPr/>
                </a:pPr>
                <a:r>
                  <a:rPr lang="en-US" cap="none" sz="1000" b="1" i="0" u="none" baseline="0">
                    <a:solidFill>
                      <a:srgbClr val="000000"/>
                    </a:solidFill>
                  </a:rPr>
                  <a:t>Celotna stopnja rodnosti</a:t>
                </a:r>
              </a:p>
            </c:rich>
          </c:tx>
          <c:layout>
            <c:manualLayout>
              <c:xMode val="factor"/>
              <c:yMode val="factor"/>
              <c:x val="-0.0457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249103"/>
        <c:crossesAt val="1"/>
        <c:crossBetween val="between"/>
        <c:dispUnits/>
      </c:valAx>
      <c:spPr>
        <a:solidFill>
          <a:srgbClr val="FFFFFF"/>
        </a:solidFill>
        <a:ln w="3175">
          <a:noFill/>
        </a:ln>
      </c:spPr>
    </c:plotArea>
    <c:legend>
      <c:legendPos val="r"/>
      <c:layout>
        <c:manualLayout>
          <c:xMode val="edge"/>
          <c:yMode val="edge"/>
          <c:x val="0.7155"/>
          <c:y val="0.4195"/>
          <c:w val="0.27325"/>
          <c:h val="0.14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
          <c:y val="0.03575"/>
          <c:w val="0.68775"/>
          <c:h val="0.849"/>
        </c:manualLayout>
      </c:layout>
      <c:lineChart>
        <c:grouping val="standard"/>
        <c:varyColors val="0"/>
        <c:ser>
          <c:idx val="0"/>
          <c:order val="0"/>
          <c:tx>
            <c:strRef>
              <c:f>'RŠ-indeksi-2-naloga'!$B$6</c:f>
              <c:strCache>
                <c:ptCount val="1"/>
                <c:pt idx="0">
                  <c:v>živorojeni</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'RŠ-indeksi-2-naloga'!$A$8:$A$13</c:f>
              <c:numCache/>
            </c:numRef>
          </c:cat>
          <c:val>
            <c:numRef>
              <c:f>'RŠ-indeksi-2-naloga'!$B$8:$B$13</c:f>
              <c:numCache/>
            </c:numRef>
          </c:val>
          <c:smooth val="0"/>
        </c:ser>
        <c:marker val="1"/>
        <c:axId val="61884141"/>
        <c:axId val="24498546"/>
      </c:lineChart>
      <c:catAx>
        <c:axId val="61884141"/>
        <c:scaling>
          <c:orientation val="minMax"/>
        </c:scaling>
        <c:axPos val="b"/>
        <c:title>
          <c:tx>
            <c:rich>
              <a:bodyPr vert="horz" rot="0" anchor="ctr"/>
              <a:lstStyle/>
              <a:p>
                <a:pPr algn="ctr">
                  <a:defRPr/>
                </a:pPr>
                <a:r>
                  <a:rPr lang="en-US" cap="none" sz="1000" b="1" i="0" u="none" baseline="0">
                    <a:solidFill>
                      <a:srgbClr val="000000"/>
                    </a:solidFill>
                  </a:rPr>
                  <a:t>Leto</a:t>
                </a:r>
              </a:p>
            </c:rich>
          </c:tx>
          <c:layout>
            <c:manualLayout>
              <c:xMode val="factor"/>
              <c:yMode val="factor"/>
              <c:x val="-0.04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498546"/>
        <c:crosses val="autoZero"/>
        <c:auto val="1"/>
        <c:lblOffset val="100"/>
        <c:tickLblSkip val="1"/>
        <c:noMultiLvlLbl val="0"/>
      </c:catAx>
      <c:valAx>
        <c:axId val="24498546"/>
        <c:scaling>
          <c:orientation val="minMax"/>
        </c:scaling>
        <c:axPos val="l"/>
        <c:title>
          <c:tx>
            <c:rich>
              <a:bodyPr vert="horz" rot="-5400000" anchor="ctr"/>
              <a:lstStyle/>
              <a:p>
                <a:pPr algn="ctr">
                  <a:defRPr/>
                </a:pPr>
                <a:r>
                  <a:rPr lang="en-US" cap="none" sz="1000" b="1" i="0" u="none" baseline="0">
                    <a:solidFill>
                      <a:srgbClr val="000000"/>
                    </a:solidFill>
                  </a:rPr>
                  <a:t>Živorojeni</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884141"/>
        <c:crossesAt val="1"/>
        <c:crossBetween val="between"/>
        <c:dispUnits/>
      </c:valAx>
      <c:spPr>
        <a:solidFill>
          <a:srgbClr val="FFFFFF"/>
        </a:solidFill>
        <a:ln w="3175">
          <a:noFill/>
        </a:ln>
      </c:spPr>
    </c:plotArea>
    <c:legend>
      <c:legendPos val="r"/>
      <c:layout>
        <c:manualLayout>
          <c:xMode val="edge"/>
          <c:yMode val="edge"/>
          <c:x val="0.78575"/>
          <c:y val="0.44975"/>
          <c:w val="0.203"/>
          <c:h val="0.08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5"/>
          <c:y val="0.0065"/>
          <c:w val="0.61775"/>
          <c:h val="0.89025"/>
        </c:manualLayout>
      </c:layout>
      <c:lineChart>
        <c:grouping val="standard"/>
        <c:varyColors val="0"/>
        <c:ser>
          <c:idx val="0"/>
          <c:order val="0"/>
          <c:tx>
            <c:strRef>
              <c:f>'RŠ-indeksi-2-naloga'!$C$6</c:f>
              <c:strCache>
                <c:ptCount val="1"/>
                <c:pt idx="0">
                  <c:v>živorojeni na 1000 preb.</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'RŠ-indeksi-2-naloga'!$A$8:$A$13</c:f>
              <c:numCache/>
            </c:numRef>
          </c:cat>
          <c:val>
            <c:numRef>
              <c:f>'RŠ-indeksi-2-naloga'!$C$8:$C$13</c:f>
              <c:numCache/>
            </c:numRef>
          </c:val>
          <c:smooth val="0"/>
        </c:ser>
        <c:marker val="1"/>
        <c:axId val="44707419"/>
        <c:axId val="66440568"/>
      </c:lineChart>
      <c:catAx>
        <c:axId val="44707419"/>
        <c:scaling>
          <c:orientation val="minMax"/>
        </c:scaling>
        <c:axPos val="b"/>
        <c:title>
          <c:tx>
            <c:rich>
              <a:bodyPr vert="horz" rot="0" anchor="ctr"/>
              <a:lstStyle/>
              <a:p>
                <a:pPr algn="ctr">
                  <a:defRPr/>
                </a:pPr>
                <a:r>
                  <a:rPr lang="en-US" cap="none" sz="1000" b="1" i="0" u="none" baseline="0">
                    <a:solidFill>
                      <a:srgbClr val="000000"/>
                    </a:solidFill>
                  </a:rPr>
                  <a:t>L</a:t>
                </a:r>
                <a:r>
                  <a:rPr lang="en-US" cap="none" sz="1000" b="1" i="0" u="none" baseline="0">
                    <a:solidFill>
                      <a:srgbClr val="000000"/>
                    </a:solidFill>
                  </a:rPr>
                  <a:t>eto</a:t>
                </a:r>
              </a:p>
            </c:rich>
          </c:tx>
          <c:layout>
            <c:manualLayout>
              <c:xMode val="factor"/>
              <c:yMode val="factor"/>
              <c:x val="-0.03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440568"/>
        <c:crosses val="autoZero"/>
        <c:auto val="1"/>
        <c:lblOffset val="100"/>
        <c:tickLblSkip val="1"/>
        <c:noMultiLvlLbl val="0"/>
      </c:catAx>
      <c:valAx>
        <c:axId val="66440568"/>
        <c:scaling>
          <c:orientation val="minMax"/>
        </c:scaling>
        <c:axPos val="l"/>
        <c:title>
          <c:tx>
            <c:rich>
              <a:bodyPr vert="horz" rot="-5400000" anchor="ctr"/>
              <a:lstStyle/>
              <a:p>
                <a:pPr algn="ctr">
                  <a:defRPr/>
                </a:pPr>
                <a:r>
                  <a:rPr lang="en-US" cap="none" sz="1000" b="1" i="0" u="none" baseline="0">
                    <a:solidFill>
                      <a:srgbClr val="000000"/>
                    </a:solidFill>
                  </a:rPr>
                  <a:t>živorojeni na 1000 preb.</a:t>
                </a:r>
              </a:p>
            </c:rich>
          </c:tx>
          <c:layout>
            <c:manualLayout>
              <c:xMode val="factor"/>
              <c:yMode val="factor"/>
              <c:x val="-0.03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707419"/>
        <c:crossesAt val="1"/>
        <c:crossBetween val="between"/>
        <c:dispUnits/>
      </c:valAx>
      <c:spPr>
        <a:solidFill>
          <a:srgbClr val="FFFFFF"/>
        </a:solidFill>
        <a:ln w="3175">
          <a:noFill/>
        </a:ln>
      </c:spPr>
    </c:plotArea>
    <c:legend>
      <c:legendPos val="r"/>
      <c:layout>
        <c:manualLayout>
          <c:xMode val="edge"/>
          <c:yMode val="edge"/>
          <c:x val="0.74825"/>
          <c:y val="0.4225"/>
          <c:w val="0.23825"/>
          <c:h val="0.15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3525"/>
          <c:w val="0.945"/>
          <c:h val="0.893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'[2]RŠ-indeksi-2-naloga'!$A$8:$A$13</c:f>
              <c:numCache>
                <c:ptCount val="6"/>
                <c:pt idx="0">
                  <c:v>2000</c:v>
                </c:pt>
                <c:pt idx="1">
                  <c:v>2001</c:v>
                </c:pt>
                <c:pt idx="2">
                  <c:v>2002</c:v>
                </c:pt>
                <c:pt idx="3">
                  <c:v>2003</c:v>
                </c:pt>
                <c:pt idx="4">
                  <c:v>2004</c:v>
                </c:pt>
                <c:pt idx="5">
                  <c:v>2005</c:v>
                </c:pt>
              </c:numCache>
            </c:numRef>
          </c:cat>
          <c:val>
            <c:numRef>
              <c:f>'[2]RŠ-indeksi-2-naloga'!$B$8:$B$13</c:f>
              <c:numCache>
                <c:ptCount val="6"/>
                <c:pt idx="0">
                  <c:v>100</c:v>
                </c:pt>
                <c:pt idx="1">
                  <c:v>96.1</c:v>
                </c:pt>
                <c:pt idx="2">
                  <c:v>96.3</c:v>
                </c:pt>
                <c:pt idx="3">
                  <c:v>95.3</c:v>
                </c:pt>
                <c:pt idx="4">
                  <c:v>98.8</c:v>
                </c:pt>
                <c:pt idx="5">
                  <c:v>99.9</c:v>
                </c:pt>
              </c:numCache>
            </c:numRef>
          </c:val>
          <c:smooth val="0"/>
        </c:ser>
        <c:marker val="1"/>
        <c:axId val="53074649"/>
        <c:axId val="40825806"/>
      </c:lineChart>
      <c:catAx>
        <c:axId val="53074649"/>
        <c:scaling>
          <c:orientation val="minMax"/>
        </c:scaling>
        <c:axPos val="b"/>
        <c:title>
          <c:tx>
            <c:rich>
              <a:bodyPr vert="horz" rot="0" anchor="ctr"/>
              <a:lstStyle/>
              <a:p>
                <a:pPr algn="ctr">
                  <a:defRPr/>
                </a:pPr>
                <a:r>
                  <a:rPr lang="en-US" cap="none" sz="1000" b="1" i="0" u="none" baseline="0">
                    <a:solidFill>
                      <a:srgbClr val="000000"/>
                    </a:solidFill>
                  </a:rPr>
                  <a:t>Leto</a:t>
                </a:r>
              </a:p>
            </c:rich>
          </c:tx>
          <c:layout>
            <c:manualLayout>
              <c:xMode val="factor"/>
              <c:yMode val="factor"/>
              <c:x val="-0.020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825806"/>
        <c:crosses val="autoZero"/>
        <c:auto val="1"/>
        <c:lblOffset val="100"/>
        <c:tickLblSkip val="1"/>
        <c:noMultiLvlLbl val="0"/>
      </c:catAx>
      <c:valAx>
        <c:axId val="40825806"/>
        <c:scaling>
          <c:orientation val="minMax"/>
          <c:min val="94"/>
        </c:scaling>
        <c:axPos val="l"/>
        <c:title>
          <c:tx>
            <c:rich>
              <a:bodyPr vert="horz" rot="-5400000" anchor="ctr"/>
              <a:lstStyle/>
              <a:p>
                <a:pPr algn="ctr">
                  <a:defRPr/>
                </a:pPr>
                <a:r>
                  <a:rPr lang="en-US" cap="none" sz="1000" b="1" i="0" u="none" baseline="0">
                    <a:solidFill>
                      <a:srgbClr val="000000"/>
                    </a:solidFill>
                  </a:rPr>
                  <a:t>Živorojeni</a:t>
                </a:r>
              </a:p>
            </c:rich>
          </c:tx>
          <c:layout>
            <c:manualLayout>
              <c:xMode val="factor"/>
              <c:yMode val="factor"/>
              <c:x val="-0.0132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0746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37"/>
          <c:w val="0.9455"/>
          <c:h val="0.89025"/>
        </c:manualLayout>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'[2]RŠ-indeksi-2-naloga'!$A$8:$A$13</c:f>
              <c:numCache>
                <c:ptCount val="6"/>
                <c:pt idx="0">
                  <c:v>2000</c:v>
                </c:pt>
                <c:pt idx="1">
                  <c:v>2001</c:v>
                </c:pt>
                <c:pt idx="2">
                  <c:v>2002</c:v>
                </c:pt>
                <c:pt idx="3">
                  <c:v>2003</c:v>
                </c:pt>
                <c:pt idx="4">
                  <c:v>2004</c:v>
                </c:pt>
                <c:pt idx="5">
                  <c:v>2005</c:v>
                </c:pt>
              </c:numCache>
            </c:numRef>
          </c:cat>
          <c:val>
            <c:numRef>
              <c:f>'[2]RŠ-indeksi-2-naloga'!$C$8:$C$13</c:f>
              <c:numCache>
                <c:ptCount val="6"/>
                <c:pt idx="0">
                  <c:v>104.6</c:v>
                </c:pt>
                <c:pt idx="1">
                  <c:v>101.1</c:v>
                </c:pt>
                <c:pt idx="2">
                  <c:v>101.1</c:v>
                </c:pt>
                <c:pt idx="3">
                  <c:v>100</c:v>
                </c:pt>
                <c:pt idx="4">
                  <c:v>103.4</c:v>
                </c:pt>
                <c:pt idx="5">
                  <c:v>104.6</c:v>
                </c:pt>
              </c:numCache>
            </c:numRef>
          </c:val>
          <c:smooth val="0"/>
        </c:ser>
        <c:marker val="1"/>
        <c:axId val="52035559"/>
        <c:axId val="19004916"/>
      </c:lineChart>
      <c:catAx>
        <c:axId val="5203555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Leto</a:t>
                </a:r>
              </a:p>
            </c:rich>
          </c:tx>
          <c:layout>
            <c:manualLayout>
              <c:xMode val="factor"/>
              <c:yMode val="factor"/>
              <c:x val="-0.020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9004916"/>
        <c:crosses val="autoZero"/>
        <c:auto val="1"/>
        <c:lblOffset val="100"/>
        <c:tickLblSkip val="1"/>
        <c:noMultiLvlLbl val="0"/>
      </c:catAx>
      <c:valAx>
        <c:axId val="19004916"/>
        <c:scaling>
          <c:orientation val="minMax"/>
          <c:min val="99"/>
        </c:scaling>
        <c:axPos val="l"/>
        <c:title>
          <c:tx>
            <c:rich>
              <a:bodyPr vert="horz" rot="-5400000" anchor="ctr"/>
              <a:lstStyle/>
              <a:p>
                <a:pPr algn="ctr">
                  <a:defRPr/>
                </a:pPr>
                <a:r>
                  <a:rPr lang="en-US" cap="none" sz="850" b="1" i="0" u="none" baseline="0">
                    <a:solidFill>
                      <a:srgbClr val="000000"/>
                    </a:solidFill>
                    <a:latin typeface="Arial"/>
                    <a:ea typeface="Arial"/>
                    <a:cs typeface="Arial"/>
                  </a:rPr>
                  <a:t>Živorojeni na 1000 preb.</a:t>
                </a:r>
              </a:p>
            </c:rich>
          </c:tx>
          <c:layout>
            <c:manualLayout>
              <c:xMode val="factor"/>
              <c:yMode val="factor"/>
              <c:x val="-0.014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03555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Struktura prebivalstva glede na aktivnost vseh prebivalcev Slovenije, starejših od 15 let</a:t>
            </a:r>
          </a:p>
        </c:rich>
      </c:tx>
      <c:layout>
        <c:manualLayout>
          <c:xMode val="factor"/>
          <c:yMode val="factor"/>
          <c:x val="-0.002"/>
          <c:y val="-0.011"/>
        </c:manualLayout>
      </c:layout>
      <c:spPr>
        <a:noFill/>
        <a:ln w="3175">
          <a:noFill/>
        </a:ln>
      </c:spPr>
    </c:title>
    <c:plotArea>
      <c:layout>
        <c:manualLayout>
          <c:xMode val="edge"/>
          <c:yMode val="edge"/>
          <c:x val="0.16975"/>
          <c:y val="0.2955"/>
          <c:w val="0.335"/>
          <c:h val="0.614"/>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'RŠ-struktura-1-naloga'!$B$8:$D$8</c:f>
              <c:strCache/>
            </c:strRef>
          </c:cat>
          <c:val>
            <c:numRef>
              <c:f>'RŠ-struktura-1-naloga'!$B$15:$D$15</c:f>
              <c:numCache/>
            </c:numRef>
          </c:val>
        </c:ser>
      </c:pieChart>
      <c:spPr>
        <a:noFill/>
        <a:ln>
          <a:noFill/>
        </a:ln>
      </c:spPr>
    </c:plotArea>
    <c:legend>
      <c:legendPos val="r"/>
      <c:layout>
        <c:manualLayout>
          <c:xMode val="edge"/>
          <c:yMode val="edge"/>
          <c:x val="0.684"/>
          <c:y val="0.38175"/>
          <c:w val="0.30825"/>
          <c:h val="0.432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a:t>
            </a:r>
            <a:r>
              <a:rPr lang="en-US" cap="none" sz="1800" b="1" i="0" u="none" baseline="0">
                <a:solidFill>
                  <a:srgbClr val="000000"/>
                </a:solidFill>
              </a:rPr>
              <a:t>truktur</a:t>
            </a:r>
            <a:r>
              <a:rPr lang="en-US" cap="none" sz="1800" b="1" i="0" u="none" baseline="0">
                <a:solidFill>
                  <a:srgbClr val="000000"/>
                </a:solidFill>
              </a:rPr>
              <a:t>a</a:t>
            </a:r>
            <a:r>
              <a:rPr lang="en-US" cap="none" sz="1800" b="1" i="0" u="none" baseline="0">
                <a:solidFill>
                  <a:srgbClr val="000000"/>
                </a:solidFill>
              </a:rPr>
              <a:t> prebivalstva glede na aktivnost vseh prebivalcev Slovenije, starejših od 15 let</a:t>
            </a:r>
          </a:p>
        </c:rich>
      </c:tx>
      <c:layout>
        <c:manualLayout>
          <c:xMode val="factor"/>
          <c:yMode val="factor"/>
          <c:x val="-0.0015"/>
          <c:y val="-0.01075"/>
        </c:manualLayout>
      </c:layout>
      <c:spPr>
        <a:noFill/>
        <a:ln w="3175">
          <a:noFill/>
        </a:ln>
      </c:spPr>
    </c:title>
    <c:plotArea>
      <c:layout>
        <c:manualLayout>
          <c:xMode val="edge"/>
          <c:yMode val="edge"/>
          <c:x val="0.213"/>
          <c:y val="0.33625"/>
          <c:w val="0.25475"/>
          <c:h val="0.57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('RŠ-struktura-1-rešitev'!$B$8:$C$8,'RŠ-struktura-1-rešitev'!$D$7:$D$8)</c:f>
              <c:strCache/>
            </c:strRef>
          </c:cat>
          <c:val>
            <c:numRef>
              <c:f>'RŠ-struktura-1-rešitev'!$B$15:$D$15</c:f>
              <c:numCache/>
            </c:numRef>
          </c:val>
        </c:ser>
      </c:pieChart>
      <c:spPr>
        <a:noFill/>
        <a:ln>
          <a:noFill/>
        </a:ln>
      </c:spPr>
    </c:plotArea>
    <c:legend>
      <c:legendPos val="r"/>
      <c:layout>
        <c:manualLayout>
          <c:xMode val="edge"/>
          <c:yMode val="edge"/>
          <c:x val="0.68875"/>
          <c:y val="0.4945"/>
          <c:w val="0.30325"/>
          <c:h val="0.254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Struktura registriranih brezposlenih oseb v Sloveniji glede na državo rojstva</a:t>
            </a:r>
          </a:p>
        </c:rich>
      </c:tx>
      <c:layout>
        <c:manualLayout>
          <c:xMode val="factor"/>
          <c:yMode val="factor"/>
          <c:x val="-0.0015"/>
          <c:y val="-0.01075"/>
        </c:manualLayout>
      </c:layout>
      <c:spPr>
        <a:noFill/>
        <a:ln w="3175">
          <a:noFill/>
        </a:ln>
      </c:spPr>
    </c:title>
    <c:plotArea>
      <c:layout>
        <c:manualLayout>
          <c:xMode val="edge"/>
          <c:yMode val="edge"/>
          <c:x val="0.249"/>
          <c:y val="0.33625"/>
          <c:w val="0.25475"/>
          <c:h val="0.57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'RŠ-struktura-1-rešitev'!$A$9:$A$14</c:f>
              <c:strCache/>
            </c:strRef>
          </c:cat>
          <c:val>
            <c:numRef>
              <c:f>'RŠ-struktura-1-rešitev'!$E$9:$E$14</c:f>
              <c:numCache/>
            </c:numRef>
          </c:val>
        </c:ser>
      </c:pieChart>
      <c:spPr>
        <a:noFill/>
        <a:ln>
          <a:noFill/>
        </a:ln>
      </c:spPr>
    </c:plotArea>
    <c:legend>
      <c:legendPos val="r"/>
      <c:layout>
        <c:manualLayout>
          <c:xMode val="edge"/>
          <c:yMode val="edge"/>
          <c:x val="0.76075"/>
          <c:y val="0.362"/>
          <c:w val="0.233"/>
          <c:h val="0.51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25"/>
          <c:w val="0.72925"/>
          <c:h val="0.931"/>
        </c:manualLayout>
      </c:layout>
      <c:barChart>
        <c:barDir val="col"/>
        <c:grouping val="clustered"/>
        <c:varyColors val="0"/>
        <c:ser>
          <c:idx val="0"/>
          <c:order val="0"/>
          <c:tx>
            <c:strRef>
              <c:f>'RŠ-koeficienti-1-naloga'!$D$5</c:f>
              <c:strCache>
                <c:ptCount val="1"/>
                <c:pt idx="0">
                  <c:v>odh. za zdravstvo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'RŠ-koeficienti-1-naloga'!$B$6:$B$11</c:f>
              <c:strCache/>
            </c:strRef>
          </c:cat>
          <c:val>
            <c:numRef>
              <c:f>'RŠ-koeficienti-1-naloga'!$D$6:$D$11</c:f>
              <c:numCache/>
            </c:numRef>
          </c:val>
        </c:ser>
        <c:ser>
          <c:idx val="1"/>
          <c:order val="1"/>
          <c:tx>
            <c:strRef>
              <c:f>'RŠ-koeficienti-1-naloga'!$E$5</c:f>
              <c:strCache>
                <c:ptCount val="1"/>
                <c:pt idx="0">
                  <c:v>odh. za šolstvo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'RŠ-koeficienti-1-naloga'!$B$6:$B$11</c:f>
              <c:strCache/>
            </c:strRef>
          </c:cat>
          <c:val>
            <c:numRef>
              <c:f>'RŠ-koeficienti-1-naloga'!$E$6:$E$11</c:f>
              <c:numCache/>
            </c:numRef>
          </c:val>
        </c:ser>
        <c:axId val="7971499"/>
        <c:axId val="33183752"/>
      </c:barChart>
      <c:catAx>
        <c:axId val="7971499"/>
        <c:scaling>
          <c:orientation val="minMax"/>
        </c:scaling>
        <c:axPos val="b"/>
        <c:delete val="0"/>
        <c:numFmt formatCode="General" sourceLinked="1"/>
        <c:majorTickMark val="out"/>
        <c:minorTickMark val="none"/>
        <c:tickLblPos val="nextTo"/>
        <c:spPr>
          <a:ln w="3175">
            <a:solidFill>
              <a:srgbClr val="808080"/>
            </a:solidFill>
          </a:ln>
        </c:spPr>
        <c:crossAx val="33183752"/>
        <c:crosses val="autoZero"/>
        <c:auto val="1"/>
        <c:lblOffset val="100"/>
        <c:tickLblSkip val="1"/>
        <c:noMultiLvlLbl val="0"/>
      </c:catAx>
      <c:valAx>
        <c:axId val="331837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71499"/>
        <c:crossesAt val="1"/>
        <c:crossBetween val="between"/>
        <c:dispUnits/>
      </c:valAx>
      <c:spPr>
        <a:solidFill>
          <a:srgbClr val="FFFFFF"/>
        </a:solidFill>
        <a:ln w="3175">
          <a:noFill/>
        </a:ln>
      </c:spPr>
    </c:plotArea>
    <c:legend>
      <c:legendPos val="r"/>
      <c:layout>
        <c:manualLayout>
          <c:xMode val="edge"/>
          <c:yMode val="edge"/>
          <c:x val="0.77475"/>
          <c:y val="0.4155"/>
          <c:w val="0.216"/>
          <c:h val="0.1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O</a:t>
            </a:r>
            <a:r>
              <a:rPr lang="en-US" cap="none" sz="1400" b="1" i="0" u="none" baseline="0">
                <a:solidFill>
                  <a:srgbClr val="000000"/>
                </a:solidFill>
              </a:rPr>
              <a:t>dh. za zdravstvo/preb.</a:t>
            </a:r>
          </a:p>
        </c:rich>
      </c:tx>
      <c:layout>
        <c:manualLayout>
          <c:xMode val="factor"/>
          <c:yMode val="factor"/>
          <c:x val="-0.00225"/>
          <c:y val="-0.00825"/>
        </c:manualLayout>
      </c:layout>
      <c:spPr>
        <a:noFill/>
        <a:ln w="3175">
          <a:noFill/>
        </a:ln>
      </c:spPr>
    </c:title>
    <c:plotArea>
      <c:layout>
        <c:manualLayout>
          <c:xMode val="edge"/>
          <c:yMode val="edge"/>
          <c:x val="0.02075"/>
          <c:y val="0.18575"/>
          <c:w val="0.61225"/>
          <c:h val="0.7695"/>
        </c:manualLayout>
      </c:layout>
      <c:scatterChart>
        <c:scatterStyle val="lineMarker"/>
        <c:varyColors val="0"/>
        <c:ser>
          <c:idx val="0"/>
          <c:order val="0"/>
          <c:tx>
            <c:strRef>
              <c:f>'RŠ-koeficienti-1-naloga'!$D$61</c:f>
              <c:strCache>
                <c:ptCount val="1"/>
                <c:pt idx="0">
                  <c:v>odh. za zdravstvo/preb.</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yVal>
            <c:numRef>
              <c:f>'RŠ-koeficienti-1-naloga'!$D$62:$D$67</c:f>
              <c:numCache/>
            </c:numRef>
          </c:yVal>
          <c:smooth val="0"/>
        </c:ser>
        <c:axId val="25770153"/>
        <c:axId val="4302302"/>
      </c:scatterChart>
      <c:valAx>
        <c:axId val="25770153"/>
        <c:scaling>
          <c:orientation val="minMax"/>
        </c:scaling>
        <c:axPos val="b"/>
        <c:delete val="0"/>
        <c:numFmt formatCode="General" sourceLinked="1"/>
        <c:majorTickMark val="out"/>
        <c:minorTickMark val="none"/>
        <c:tickLblPos val="nextTo"/>
        <c:spPr>
          <a:ln w="3175">
            <a:solidFill>
              <a:srgbClr val="808080"/>
            </a:solidFill>
          </a:ln>
        </c:spPr>
        <c:crossAx val="4302302"/>
        <c:crosses val="autoZero"/>
        <c:crossBetween val="midCat"/>
        <c:dispUnits/>
      </c:valAx>
      <c:valAx>
        <c:axId val="43023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70153"/>
        <c:crosses val="autoZero"/>
        <c:crossBetween val="midCat"/>
        <c:dispUnits/>
      </c:valAx>
      <c:spPr>
        <a:solidFill>
          <a:srgbClr val="FFFFFF"/>
        </a:solidFill>
        <a:ln w="3175">
          <a:noFill/>
        </a:ln>
      </c:spPr>
    </c:plotArea>
    <c:legend>
      <c:legendPos val="r"/>
      <c:layout>
        <c:manualLayout>
          <c:xMode val="edge"/>
          <c:yMode val="edge"/>
          <c:x val="0.66375"/>
          <c:y val="0.51875"/>
          <c:w val="0.3275"/>
          <c:h val="0.09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Odh</a:t>
            </a:r>
            <a:r>
              <a:rPr lang="en-US" cap="none" sz="1800" b="1" i="0" u="none" baseline="0">
                <a:solidFill>
                  <a:srgbClr val="000000"/>
                </a:solidFill>
              </a:rPr>
              <a:t>. za šolstvo/preb.</a:t>
            </a:r>
          </a:p>
        </c:rich>
      </c:tx>
      <c:layout>
        <c:manualLayout>
          <c:xMode val="factor"/>
          <c:yMode val="factor"/>
          <c:x val="-0.00225"/>
          <c:y val="-0.00825"/>
        </c:manualLayout>
      </c:layout>
      <c:spPr>
        <a:noFill/>
        <a:ln w="3175">
          <a:noFill/>
        </a:ln>
      </c:spPr>
    </c:title>
    <c:plotArea>
      <c:layout>
        <c:manualLayout>
          <c:xMode val="edge"/>
          <c:yMode val="edge"/>
          <c:x val="0.02075"/>
          <c:y val="0.21225"/>
          <c:w val="0.64175"/>
          <c:h val="0.743"/>
        </c:manualLayout>
      </c:layout>
      <c:scatterChart>
        <c:scatterStyle val="lineMarker"/>
        <c:varyColors val="0"/>
        <c:ser>
          <c:idx val="0"/>
          <c:order val="0"/>
          <c:tx>
            <c:strRef>
              <c:f>'RŠ-koeficienti-1-naloga'!$E$61</c:f>
              <c:strCache>
                <c:ptCount val="1"/>
                <c:pt idx="0">
                  <c:v>odh. za šolstvo/preb.</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yVal>
            <c:numRef>
              <c:f>'RŠ-koeficienti-1-naloga'!$E$62:$E$67</c:f>
              <c:numCache/>
            </c:numRef>
          </c:yVal>
          <c:smooth val="0"/>
        </c:ser>
        <c:axId val="23239479"/>
        <c:axId val="18267012"/>
      </c:scatterChart>
      <c:valAx>
        <c:axId val="23239479"/>
        <c:scaling>
          <c:orientation val="minMax"/>
        </c:scaling>
        <c:axPos val="b"/>
        <c:delete val="0"/>
        <c:numFmt formatCode="General" sourceLinked="1"/>
        <c:majorTickMark val="out"/>
        <c:minorTickMark val="none"/>
        <c:tickLblPos val="nextTo"/>
        <c:spPr>
          <a:ln w="3175">
            <a:solidFill>
              <a:srgbClr val="808080"/>
            </a:solidFill>
          </a:ln>
        </c:spPr>
        <c:crossAx val="18267012"/>
        <c:crosses val="autoZero"/>
        <c:crossBetween val="midCat"/>
        <c:dispUnits/>
      </c:valAx>
      <c:valAx>
        <c:axId val="182670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239479"/>
        <c:crosses val="autoZero"/>
        <c:crossBetween val="midCat"/>
        <c:dispUnits/>
      </c:valAx>
      <c:spPr>
        <a:solidFill>
          <a:srgbClr val="FFFFFF"/>
        </a:solidFill>
        <a:ln w="3175">
          <a:noFill/>
        </a:ln>
      </c:spPr>
    </c:plotArea>
    <c:legend>
      <c:legendPos val="r"/>
      <c:layout>
        <c:manualLayout>
          <c:xMode val="edge"/>
          <c:yMode val="edge"/>
          <c:x val="0.69425"/>
          <c:y val="0.53325"/>
          <c:w val="0.295"/>
          <c:h val="0.09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3925"/>
          <c:w val="0.66725"/>
          <c:h val="0.83475"/>
        </c:manualLayout>
      </c:layout>
      <c:lineChart>
        <c:grouping val="stacked"/>
        <c:varyColors val="0"/>
        <c:ser>
          <c:idx val="0"/>
          <c:order val="0"/>
          <c:tx>
            <c:strRef>
              <c:f>'RŠ-indeksi-1-naloga'!$C$61</c:f>
              <c:strCache>
                <c:ptCount val="1"/>
                <c:pt idx="0">
                  <c:v>Živorojeni</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'RŠ-indeksi-1-naloga'!$B$62:$B$66</c:f>
              <c:numCache/>
            </c:numRef>
          </c:cat>
          <c:val>
            <c:numRef>
              <c:f>'RŠ-indeksi-1-naloga'!$C$62:$C$66</c:f>
              <c:numCache/>
            </c:numRef>
          </c:val>
          <c:smooth val="0"/>
        </c:ser>
        <c:marker val="1"/>
        <c:axId val="48062933"/>
        <c:axId val="2688634"/>
      </c:lineChart>
      <c:catAx>
        <c:axId val="48062933"/>
        <c:scaling>
          <c:orientation val="minMax"/>
        </c:scaling>
        <c:axPos val="b"/>
        <c:title>
          <c:tx>
            <c:rich>
              <a:bodyPr vert="horz" rot="0" anchor="ctr"/>
              <a:lstStyle/>
              <a:p>
                <a:pPr algn="ctr">
                  <a:defRPr/>
                </a:pPr>
                <a:r>
                  <a:rPr lang="en-US" cap="none" sz="1000" b="1" i="0" u="none" baseline="0">
                    <a:solidFill>
                      <a:srgbClr val="000000"/>
                    </a:solidFill>
                  </a:rPr>
                  <a:t>Leto</a:t>
                </a:r>
              </a:p>
            </c:rich>
          </c:tx>
          <c:layout>
            <c:manualLayout>
              <c:xMode val="factor"/>
              <c:yMode val="factor"/>
              <c:x val="-0.04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88634"/>
        <c:crosses val="autoZero"/>
        <c:auto val="1"/>
        <c:lblOffset val="100"/>
        <c:tickLblSkip val="1"/>
        <c:noMultiLvlLbl val="0"/>
      </c:catAx>
      <c:valAx>
        <c:axId val="2688634"/>
        <c:scaling>
          <c:orientation val="minMax"/>
        </c:scaling>
        <c:axPos val="l"/>
        <c:title>
          <c:tx>
            <c:rich>
              <a:bodyPr vert="horz" rot="-5400000" anchor="ctr"/>
              <a:lstStyle/>
              <a:p>
                <a:pPr algn="ctr">
                  <a:defRPr/>
                </a:pPr>
                <a:r>
                  <a:rPr lang="en-US" cap="none" sz="1000" b="1" i="0" u="none" baseline="0">
                    <a:solidFill>
                      <a:srgbClr val="000000"/>
                    </a:solidFill>
                  </a:rPr>
                  <a:t>Živorojeni</a:t>
                </a:r>
              </a:p>
            </c:rich>
          </c:tx>
          <c:layout>
            <c:manualLayout>
              <c:xMode val="factor"/>
              <c:yMode val="factor"/>
              <c:x val="-0.04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062933"/>
        <c:crossesAt val="1"/>
        <c:crossBetween val="between"/>
        <c:dispUnits/>
      </c:valAx>
      <c:spPr>
        <a:solidFill>
          <a:srgbClr val="FFFFFF"/>
        </a:solidFill>
        <a:ln w="3175">
          <a:noFill/>
        </a:ln>
      </c:spPr>
    </c:plotArea>
    <c:legend>
      <c:legendPos val="r"/>
      <c:layout>
        <c:manualLayout>
          <c:xMode val="edge"/>
          <c:yMode val="edge"/>
          <c:x val="0.7715"/>
          <c:y val="0.44725"/>
          <c:w val="0.21675"/>
          <c:h val="0.093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03875"/>
          <c:w val="0.55375"/>
          <c:h val="0.83625"/>
        </c:manualLayout>
      </c:layout>
      <c:lineChart>
        <c:grouping val="standard"/>
        <c:varyColors val="0"/>
        <c:ser>
          <c:idx val="0"/>
          <c:order val="0"/>
          <c:tx>
            <c:strRef>
              <c:f>'RŠ-indeksi-1-naloga'!$D$61</c:f>
              <c:strCache>
                <c:ptCount val="1"/>
                <c:pt idx="0">
                  <c:v>Živorojeni na 1000 preb.</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'RŠ-indeksi-1-naloga'!$D$62:$D$66</c:f>
              <c:numCache/>
            </c:numRef>
          </c:val>
          <c:smooth val="0"/>
        </c:ser>
        <c:marker val="1"/>
        <c:axId val="56461315"/>
        <c:axId val="44836928"/>
      </c:lineChart>
      <c:catAx>
        <c:axId val="56461315"/>
        <c:scaling>
          <c:orientation val="minMax"/>
        </c:scaling>
        <c:axPos val="b"/>
        <c:title>
          <c:tx>
            <c:rich>
              <a:bodyPr vert="horz" rot="0" anchor="ctr"/>
              <a:lstStyle/>
              <a:p>
                <a:pPr algn="ctr">
                  <a:defRPr/>
                </a:pPr>
                <a:r>
                  <a:rPr lang="en-US" cap="none" sz="1000" b="1" i="0" u="none" baseline="0">
                    <a:solidFill>
                      <a:srgbClr val="000000"/>
                    </a:solidFill>
                  </a:rPr>
                  <a:t>Leto</a:t>
                </a:r>
              </a:p>
            </c:rich>
          </c:tx>
          <c:layout>
            <c:manualLayout>
              <c:xMode val="factor"/>
              <c:yMode val="factor"/>
              <c:x val="-0.046"/>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836928"/>
        <c:crosses val="autoZero"/>
        <c:auto val="1"/>
        <c:lblOffset val="100"/>
        <c:tickLblSkip val="1"/>
        <c:noMultiLvlLbl val="0"/>
      </c:catAx>
      <c:valAx>
        <c:axId val="44836928"/>
        <c:scaling>
          <c:orientation val="minMax"/>
        </c:scaling>
        <c:axPos val="l"/>
        <c:title>
          <c:tx>
            <c:rich>
              <a:bodyPr vert="horz" rot="-5400000" anchor="ctr"/>
              <a:lstStyle/>
              <a:p>
                <a:pPr algn="ctr">
                  <a:defRPr/>
                </a:pPr>
                <a:r>
                  <a:rPr lang="en-US" cap="none" sz="1000" b="1" i="0" u="none" baseline="0">
                    <a:solidFill>
                      <a:srgbClr val="000000"/>
                    </a:solidFill>
                  </a:rPr>
                  <a:t>Živorojeni na 1000 preb.</a:t>
                </a:r>
              </a:p>
            </c:rich>
          </c:tx>
          <c:layout>
            <c:manualLayout>
              <c:xMode val="factor"/>
              <c:yMode val="factor"/>
              <c:x val="-0.03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61315"/>
        <c:crossesAt val="1"/>
        <c:crossBetween val="between"/>
        <c:dispUnits/>
      </c:valAx>
      <c:spPr>
        <a:solidFill>
          <a:srgbClr val="FFFFFF"/>
        </a:solidFill>
        <a:ln w="3175">
          <a:noFill/>
        </a:ln>
      </c:spPr>
    </c:plotArea>
    <c:legend>
      <c:legendPos val="r"/>
      <c:layout>
        <c:manualLayout>
          <c:xMode val="edge"/>
          <c:yMode val="edge"/>
          <c:x val="0.658"/>
          <c:y val="0.41525"/>
          <c:w val="0.33025"/>
          <c:h val="0.1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69</xdr:row>
      <xdr:rowOff>66675</xdr:rowOff>
    </xdr:from>
    <xdr:to>
      <xdr:col>4</xdr:col>
      <xdr:colOff>466725</xdr:colOff>
      <xdr:row>85</xdr:row>
      <xdr:rowOff>133350</xdr:rowOff>
    </xdr:to>
    <xdr:graphicFrame>
      <xdr:nvGraphicFramePr>
        <xdr:cNvPr id="1" name="Chart 13"/>
        <xdr:cNvGraphicFramePr/>
      </xdr:nvGraphicFramePr>
      <xdr:xfrm>
        <a:off x="38100" y="11839575"/>
        <a:ext cx="4886325" cy="26574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86</xdr:row>
      <xdr:rowOff>28575</xdr:rowOff>
    </xdr:from>
    <xdr:to>
      <xdr:col>4</xdr:col>
      <xdr:colOff>457200</xdr:colOff>
      <xdr:row>102</xdr:row>
      <xdr:rowOff>142875</xdr:rowOff>
    </xdr:to>
    <xdr:graphicFrame>
      <xdr:nvGraphicFramePr>
        <xdr:cNvPr id="2" name="Chart 18"/>
        <xdr:cNvGraphicFramePr/>
      </xdr:nvGraphicFramePr>
      <xdr:xfrm>
        <a:off x="38100" y="14554200"/>
        <a:ext cx="4876800" cy="27051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46</xdr:row>
      <xdr:rowOff>28575</xdr:rowOff>
    </xdr:from>
    <xdr:to>
      <xdr:col>6</xdr:col>
      <xdr:colOff>266700</xdr:colOff>
      <xdr:row>63</xdr:row>
      <xdr:rowOff>19050</xdr:rowOff>
    </xdr:to>
    <xdr:graphicFrame>
      <xdr:nvGraphicFramePr>
        <xdr:cNvPr id="1" name="Chart 3"/>
        <xdr:cNvGraphicFramePr/>
      </xdr:nvGraphicFramePr>
      <xdr:xfrm>
        <a:off x="123825" y="7839075"/>
        <a:ext cx="6115050" cy="27432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64</xdr:row>
      <xdr:rowOff>9525</xdr:rowOff>
    </xdr:from>
    <xdr:to>
      <xdr:col>6</xdr:col>
      <xdr:colOff>247650</xdr:colOff>
      <xdr:row>81</xdr:row>
      <xdr:rowOff>0</xdr:rowOff>
    </xdr:to>
    <xdr:graphicFrame>
      <xdr:nvGraphicFramePr>
        <xdr:cNvPr id="2" name="Chart 4"/>
        <xdr:cNvGraphicFramePr/>
      </xdr:nvGraphicFramePr>
      <xdr:xfrm>
        <a:off x="123825" y="10734675"/>
        <a:ext cx="6096000" cy="2743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35</xdr:row>
      <xdr:rowOff>9525</xdr:rowOff>
    </xdr:from>
    <xdr:to>
      <xdr:col>6</xdr:col>
      <xdr:colOff>66675</xdr:colOff>
      <xdr:row>53</xdr:row>
      <xdr:rowOff>0</xdr:rowOff>
    </xdr:to>
    <xdr:graphicFrame>
      <xdr:nvGraphicFramePr>
        <xdr:cNvPr id="1" name="Chart 7"/>
        <xdr:cNvGraphicFramePr/>
      </xdr:nvGraphicFramePr>
      <xdr:xfrm>
        <a:off x="381000" y="6010275"/>
        <a:ext cx="5200650" cy="2905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84</xdr:row>
      <xdr:rowOff>47625</xdr:rowOff>
    </xdr:from>
    <xdr:to>
      <xdr:col>4</xdr:col>
      <xdr:colOff>752475</xdr:colOff>
      <xdr:row>98</xdr:row>
      <xdr:rowOff>142875</xdr:rowOff>
    </xdr:to>
    <xdr:graphicFrame>
      <xdr:nvGraphicFramePr>
        <xdr:cNvPr id="2" name="Chart 11"/>
        <xdr:cNvGraphicFramePr/>
      </xdr:nvGraphicFramePr>
      <xdr:xfrm>
        <a:off x="0" y="14306550"/>
        <a:ext cx="4476750" cy="2362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69</xdr:row>
      <xdr:rowOff>0</xdr:rowOff>
    </xdr:from>
    <xdr:to>
      <xdr:col>4</xdr:col>
      <xdr:colOff>752475</xdr:colOff>
      <xdr:row>83</xdr:row>
      <xdr:rowOff>104775</xdr:rowOff>
    </xdr:to>
    <xdr:graphicFrame>
      <xdr:nvGraphicFramePr>
        <xdr:cNvPr id="3" name="Chart 12"/>
        <xdr:cNvGraphicFramePr/>
      </xdr:nvGraphicFramePr>
      <xdr:xfrm>
        <a:off x="0" y="11830050"/>
        <a:ext cx="4476750" cy="23717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95250</xdr:rowOff>
    </xdr:from>
    <xdr:to>
      <xdr:col>6</xdr:col>
      <xdr:colOff>209550</xdr:colOff>
      <xdr:row>85</xdr:row>
      <xdr:rowOff>95250</xdr:rowOff>
    </xdr:to>
    <xdr:graphicFrame>
      <xdr:nvGraphicFramePr>
        <xdr:cNvPr id="1" name="Chart 4"/>
        <xdr:cNvGraphicFramePr/>
      </xdr:nvGraphicFramePr>
      <xdr:xfrm>
        <a:off x="0" y="12049125"/>
        <a:ext cx="4171950" cy="2428875"/>
      </xdr:xfrm>
      <a:graphic>
        <a:graphicData uri="http://schemas.openxmlformats.org/drawingml/2006/chart">
          <c:chart xmlns:c="http://schemas.openxmlformats.org/drawingml/2006/chart" r:id="rId1"/>
        </a:graphicData>
      </a:graphic>
    </xdr:graphicFrame>
    <xdr:clientData/>
  </xdr:twoCellAnchor>
  <xdr:twoCellAnchor>
    <xdr:from>
      <xdr:col>6</xdr:col>
      <xdr:colOff>304800</xdr:colOff>
      <xdr:row>70</xdr:row>
      <xdr:rowOff>76200</xdr:rowOff>
    </xdr:from>
    <xdr:to>
      <xdr:col>13</xdr:col>
      <xdr:colOff>161925</xdr:colOff>
      <xdr:row>85</xdr:row>
      <xdr:rowOff>95250</xdr:rowOff>
    </xdr:to>
    <xdr:graphicFrame>
      <xdr:nvGraphicFramePr>
        <xdr:cNvPr id="2" name="Chart 5"/>
        <xdr:cNvGraphicFramePr/>
      </xdr:nvGraphicFramePr>
      <xdr:xfrm>
        <a:off x="4267200" y="12030075"/>
        <a:ext cx="4124325" cy="24479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87</xdr:row>
      <xdr:rowOff>38100</xdr:rowOff>
    </xdr:from>
    <xdr:to>
      <xdr:col>6</xdr:col>
      <xdr:colOff>200025</xdr:colOff>
      <xdr:row>101</xdr:row>
      <xdr:rowOff>28575</xdr:rowOff>
    </xdr:to>
    <xdr:graphicFrame>
      <xdr:nvGraphicFramePr>
        <xdr:cNvPr id="3" name="Chart 6"/>
        <xdr:cNvGraphicFramePr/>
      </xdr:nvGraphicFramePr>
      <xdr:xfrm>
        <a:off x="0" y="14744700"/>
        <a:ext cx="4162425" cy="2257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70</xdr:row>
      <xdr:rowOff>28575</xdr:rowOff>
    </xdr:from>
    <xdr:to>
      <xdr:col>7</xdr:col>
      <xdr:colOff>466725</xdr:colOff>
      <xdr:row>86</xdr:row>
      <xdr:rowOff>66675</xdr:rowOff>
    </xdr:to>
    <xdr:graphicFrame>
      <xdr:nvGraphicFramePr>
        <xdr:cNvPr id="1" name="Chart 2"/>
        <xdr:cNvGraphicFramePr/>
      </xdr:nvGraphicFramePr>
      <xdr:xfrm>
        <a:off x="666750" y="11696700"/>
        <a:ext cx="4371975" cy="26289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34</xdr:row>
      <xdr:rowOff>28575</xdr:rowOff>
    </xdr:from>
    <xdr:to>
      <xdr:col>7</xdr:col>
      <xdr:colOff>457200</xdr:colOff>
      <xdr:row>50</xdr:row>
      <xdr:rowOff>85725</xdr:rowOff>
    </xdr:to>
    <xdr:graphicFrame>
      <xdr:nvGraphicFramePr>
        <xdr:cNvPr id="2" name="Chart 4"/>
        <xdr:cNvGraphicFramePr/>
      </xdr:nvGraphicFramePr>
      <xdr:xfrm>
        <a:off x="628650" y="5867400"/>
        <a:ext cx="4400550" cy="2647950"/>
      </xdr:xfrm>
      <a:graphic>
        <a:graphicData uri="http://schemas.openxmlformats.org/drawingml/2006/chart">
          <c:chart xmlns:c="http://schemas.openxmlformats.org/drawingml/2006/chart" r:id="rId2"/>
        </a:graphicData>
      </a:graphic>
    </xdr:graphicFrame>
    <xdr:clientData/>
  </xdr:twoCellAnchor>
  <xdr:twoCellAnchor>
    <xdr:from>
      <xdr:col>1</xdr:col>
      <xdr:colOff>47625</xdr:colOff>
      <xdr:row>51</xdr:row>
      <xdr:rowOff>85725</xdr:rowOff>
    </xdr:from>
    <xdr:to>
      <xdr:col>7</xdr:col>
      <xdr:colOff>447675</xdr:colOff>
      <xdr:row>68</xdr:row>
      <xdr:rowOff>123825</xdr:rowOff>
    </xdr:to>
    <xdr:graphicFrame>
      <xdr:nvGraphicFramePr>
        <xdr:cNvPr id="3" name="Chart 5"/>
        <xdr:cNvGraphicFramePr/>
      </xdr:nvGraphicFramePr>
      <xdr:xfrm>
        <a:off x="657225" y="8677275"/>
        <a:ext cx="4362450" cy="2790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24</xdr:row>
      <xdr:rowOff>95250</xdr:rowOff>
    </xdr:from>
    <xdr:to>
      <xdr:col>8</xdr:col>
      <xdr:colOff>495300</xdr:colOff>
      <xdr:row>47</xdr:row>
      <xdr:rowOff>28575</xdr:rowOff>
    </xdr:to>
    <xdr:graphicFrame>
      <xdr:nvGraphicFramePr>
        <xdr:cNvPr id="1" name="Chart 1"/>
        <xdr:cNvGraphicFramePr/>
      </xdr:nvGraphicFramePr>
      <xdr:xfrm>
        <a:off x="104775" y="4314825"/>
        <a:ext cx="5572125" cy="36576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55</xdr:row>
      <xdr:rowOff>38100</xdr:rowOff>
    </xdr:from>
    <xdr:to>
      <xdr:col>8</xdr:col>
      <xdr:colOff>485775</xdr:colOff>
      <xdr:row>77</xdr:row>
      <xdr:rowOff>47625</xdr:rowOff>
    </xdr:to>
    <xdr:graphicFrame>
      <xdr:nvGraphicFramePr>
        <xdr:cNvPr id="2" name="Chart 2"/>
        <xdr:cNvGraphicFramePr/>
      </xdr:nvGraphicFramePr>
      <xdr:xfrm>
        <a:off x="38100" y="9277350"/>
        <a:ext cx="5629275" cy="35718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encina\Local%20Settings\Temporary%20Internet%20Files\OLK4A\Vaje_01_naloge%20za%20vaj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U\_Predavanja,%20Vaje\Statistika\2006-2007\Vaje_02_indeksi_in_frekvenc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Š-struktura-podatki"/>
      <sheetName val="RŠ-struktura-1-naloga"/>
      <sheetName val="RŠ-struktura-1-rešitve"/>
      <sheetName val="RŠ-koeficienti-podatki-SIT"/>
      <sheetName val="RŠ-koeficienti-podatki-EUR"/>
      <sheetName val="RŠ-koeficienti-1-naloga"/>
      <sheetName val="RŠ-indeksi-1"/>
    </sheetNames>
    <sheetDataSet>
      <sheetData sheetId="0">
        <row r="9">
          <cell r="C9">
            <v>684618</v>
          </cell>
          <cell r="D9">
            <v>77768</v>
          </cell>
          <cell r="E9">
            <v>762189</v>
          </cell>
        </row>
        <row r="10">
          <cell r="C10">
            <v>678032</v>
          </cell>
          <cell r="D10">
            <v>76865</v>
          </cell>
          <cell r="E10">
            <v>747492</v>
          </cell>
        </row>
        <row r="17">
          <cell r="C17">
            <v>49610</v>
          </cell>
          <cell r="D17">
            <v>5034</v>
          </cell>
          <cell r="E17">
            <v>25984</v>
          </cell>
        </row>
        <row r="18">
          <cell r="C18">
            <v>23598</v>
          </cell>
          <cell r="D18">
            <v>2573</v>
          </cell>
          <cell r="E18">
            <v>30850</v>
          </cell>
        </row>
        <row r="19">
          <cell r="C19">
            <v>15762</v>
          </cell>
          <cell r="D19">
            <v>2216</v>
          </cell>
          <cell r="E19">
            <v>16161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Š-indeksi-podatki"/>
      <sheetName val="RŠ-indeksi-1-naloga"/>
      <sheetName val="RŠ-indeksi-1-rešitve"/>
      <sheetName val="RŠ-indeksi-2-naloga"/>
      <sheetName val="RŠ-indeksi-3-naloga"/>
      <sheetName val="FP-1-naloga"/>
      <sheetName val="FP-2-podatki"/>
      <sheetName val="FP-2-naloga"/>
    </sheetNames>
    <sheetDataSet>
      <sheetData sheetId="3">
        <row r="8">
          <cell r="A8">
            <v>2000</v>
          </cell>
          <cell r="B8">
            <v>100</v>
          </cell>
          <cell r="C8">
            <v>104.6</v>
          </cell>
        </row>
        <row r="9">
          <cell r="A9">
            <v>2001</v>
          </cell>
          <cell r="B9">
            <v>96.1</v>
          </cell>
          <cell r="C9">
            <v>101.1</v>
          </cell>
        </row>
        <row r="10">
          <cell r="A10">
            <v>2002</v>
          </cell>
          <cell r="B10">
            <v>96.3</v>
          </cell>
          <cell r="C10">
            <v>101.1</v>
          </cell>
        </row>
        <row r="11">
          <cell r="A11">
            <v>2003</v>
          </cell>
          <cell r="B11">
            <v>95.3</v>
          </cell>
          <cell r="C11">
            <v>100</v>
          </cell>
        </row>
        <row r="12">
          <cell r="A12">
            <v>2004</v>
          </cell>
          <cell r="B12">
            <v>98.8</v>
          </cell>
          <cell r="C12">
            <v>103.4</v>
          </cell>
        </row>
        <row r="13">
          <cell r="A13">
            <v>2005</v>
          </cell>
          <cell r="B13">
            <v>99.9</v>
          </cell>
          <cell r="C13">
            <v>104.6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74"/>
  <sheetViews>
    <sheetView zoomScalePageLayoutView="0" workbookViewId="0" topLeftCell="A34">
      <selection activeCell="F15" sqref="F15"/>
    </sheetView>
  </sheetViews>
  <sheetFormatPr defaultColWidth="9.140625" defaultRowHeight="12.75"/>
  <cols>
    <col min="1" max="1" width="23.00390625" style="0" customWidth="1"/>
    <col min="2" max="2" width="11.140625" style="0" customWidth="1"/>
    <col min="3" max="3" width="13.57421875" style="0" customWidth="1"/>
    <col min="4" max="4" width="17.421875" style="0" customWidth="1"/>
    <col min="5" max="5" width="12.8515625" style="0" customWidth="1"/>
  </cols>
  <sheetData>
    <row r="1" spans="1:8" ht="12.75">
      <c r="A1" s="91" t="s">
        <v>59</v>
      </c>
      <c r="B1" s="91"/>
      <c r="C1" s="91"/>
      <c r="D1" s="91"/>
      <c r="E1" s="91"/>
      <c r="F1" s="91"/>
      <c r="H1" s="1"/>
    </row>
    <row r="2" spans="1:6" ht="12.75" customHeight="1">
      <c r="A2" s="91"/>
      <c r="B2" s="91"/>
      <c r="C2" s="91"/>
      <c r="D2" s="91"/>
      <c r="E2" s="91"/>
      <c r="F2" s="91"/>
    </row>
    <row r="3" spans="1:6" ht="12.75">
      <c r="A3" s="91"/>
      <c r="B3" s="91"/>
      <c r="C3" s="91"/>
      <c r="D3" s="91"/>
      <c r="E3" s="91"/>
      <c r="F3" s="91"/>
    </row>
    <row r="4" spans="1:6" ht="12.75">
      <c r="A4" s="91"/>
      <c r="B4" s="91"/>
      <c r="C4" s="91"/>
      <c r="D4" s="91"/>
      <c r="E4" s="91"/>
      <c r="F4" s="91"/>
    </row>
    <row r="5" spans="1:6" ht="12.75">
      <c r="A5" s="91"/>
      <c r="B5" s="91"/>
      <c r="C5" s="91"/>
      <c r="D5" s="91"/>
      <c r="E5" s="91"/>
      <c r="F5" s="91"/>
    </row>
    <row r="6" spans="1:6" ht="12.75">
      <c r="A6" s="91"/>
      <c r="B6" s="91"/>
      <c r="C6" s="91"/>
      <c r="D6" s="91"/>
      <c r="E6" s="91"/>
      <c r="F6" s="91"/>
    </row>
    <row r="8" spans="2:5" ht="51">
      <c r="B8" s="3" t="s">
        <v>0</v>
      </c>
      <c r="C8" s="3" t="s">
        <v>1</v>
      </c>
      <c r="D8" s="3" t="s">
        <v>2</v>
      </c>
      <c r="E8" s="3" t="s">
        <v>3</v>
      </c>
    </row>
    <row r="9" spans="1:5" ht="12.75">
      <c r="A9" s="1" t="s">
        <v>4</v>
      </c>
      <c r="B9" s="2">
        <v>762386</v>
      </c>
      <c r="C9" s="2">
        <v>684618</v>
      </c>
      <c r="D9" s="2">
        <v>77768</v>
      </c>
      <c r="E9" s="2">
        <v>762189</v>
      </c>
    </row>
    <row r="10" spans="1:5" ht="12.75">
      <c r="A10" s="1" t="s">
        <v>5</v>
      </c>
      <c r="B10" s="2">
        <v>754897</v>
      </c>
      <c r="C10" s="2">
        <v>678032</v>
      </c>
      <c r="D10" s="2">
        <v>76865</v>
      </c>
      <c r="E10" s="2">
        <v>747492</v>
      </c>
    </row>
    <row r="11" spans="1:5" ht="12.75">
      <c r="A11" s="1" t="s">
        <v>6</v>
      </c>
      <c r="B11" s="2">
        <v>1557</v>
      </c>
      <c r="C11" s="2">
        <v>1333</v>
      </c>
      <c r="D11" s="2">
        <v>224</v>
      </c>
      <c r="E11" s="2">
        <v>2784</v>
      </c>
    </row>
    <row r="12" spans="1:5" ht="12.75">
      <c r="A12" s="1" t="s">
        <v>57</v>
      </c>
      <c r="B12" s="2">
        <v>4489</v>
      </c>
      <c r="C12" s="2">
        <v>3976</v>
      </c>
      <c r="D12" s="2">
        <v>513</v>
      </c>
      <c r="E12" s="2">
        <v>5990</v>
      </c>
    </row>
    <row r="13" spans="1:5" ht="12.75">
      <c r="A13" s="1" t="s">
        <v>7</v>
      </c>
      <c r="B13" s="2">
        <v>460</v>
      </c>
      <c r="C13" s="2">
        <v>415</v>
      </c>
      <c r="D13" s="2">
        <v>45</v>
      </c>
      <c r="E13" s="2">
        <v>3244</v>
      </c>
    </row>
    <row r="14" spans="1:5" ht="12.75">
      <c r="A14" s="1" t="s">
        <v>8</v>
      </c>
      <c r="B14" s="2">
        <v>306</v>
      </c>
      <c r="C14" s="2">
        <v>265</v>
      </c>
      <c r="D14" s="2">
        <v>41</v>
      </c>
      <c r="E14" s="2">
        <v>1210</v>
      </c>
    </row>
    <row r="15" spans="1:5" ht="12.75">
      <c r="A15" s="1" t="s">
        <v>46</v>
      </c>
      <c r="B15" s="2">
        <v>677</v>
      </c>
      <c r="C15" s="2">
        <v>597</v>
      </c>
      <c r="D15" s="2">
        <v>80</v>
      </c>
      <c r="E15" s="2">
        <v>1469</v>
      </c>
    </row>
    <row r="16" spans="1:5" ht="12.75">
      <c r="A16" s="1" t="s">
        <v>9</v>
      </c>
      <c r="B16" s="2">
        <v>105460</v>
      </c>
      <c r="C16" s="2">
        <v>95054</v>
      </c>
      <c r="D16" s="2">
        <v>10406</v>
      </c>
      <c r="E16" s="2">
        <v>78038</v>
      </c>
    </row>
    <row r="17" spans="1:5" ht="12.75">
      <c r="A17" s="1" t="s">
        <v>10</v>
      </c>
      <c r="B17" s="2">
        <v>54644</v>
      </c>
      <c r="C17" s="2">
        <v>49610</v>
      </c>
      <c r="D17" s="2">
        <v>5034</v>
      </c>
      <c r="E17" s="2">
        <v>25984</v>
      </c>
    </row>
    <row r="18" spans="1:5" ht="12.75">
      <c r="A18" s="1" t="s">
        <v>11</v>
      </c>
      <c r="B18" s="2">
        <v>26171</v>
      </c>
      <c r="C18" s="2">
        <v>23598</v>
      </c>
      <c r="D18" s="2">
        <v>2573</v>
      </c>
      <c r="E18" s="2">
        <v>30850</v>
      </c>
    </row>
    <row r="19" spans="1:5" ht="12.75">
      <c r="A19" s="1" t="s">
        <v>58</v>
      </c>
      <c r="B19" s="2">
        <v>17978</v>
      </c>
      <c r="C19" s="2">
        <v>15762</v>
      </c>
      <c r="D19" s="2">
        <v>2216</v>
      </c>
      <c r="E19" s="2">
        <v>16161</v>
      </c>
    </row>
    <row r="20" spans="1:5" ht="12.75">
      <c r="A20" s="1" t="s">
        <v>12</v>
      </c>
      <c r="B20" s="2">
        <v>6667</v>
      </c>
      <c r="C20" s="2">
        <v>6084</v>
      </c>
      <c r="D20" s="2">
        <v>583</v>
      </c>
      <c r="E20" s="2">
        <v>5043</v>
      </c>
    </row>
    <row r="21" spans="1:5" ht="12.75">
      <c r="A21" s="1" t="s">
        <v>13</v>
      </c>
      <c r="B21" s="2">
        <v>1193</v>
      </c>
      <c r="C21" s="2">
        <v>1077</v>
      </c>
      <c r="D21" s="2">
        <v>116</v>
      </c>
      <c r="E21" s="2">
        <v>1530</v>
      </c>
    </row>
    <row r="22" spans="1:5" ht="12.75">
      <c r="A22" s="1" t="s">
        <v>14</v>
      </c>
      <c r="B22" s="2">
        <v>52</v>
      </c>
      <c r="C22" s="2">
        <v>46</v>
      </c>
      <c r="D22" s="2">
        <v>6</v>
      </c>
      <c r="E22" s="2">
        <v>64</v>
      </c>
    </row>
    <row r="25" ht="12.75">
      <c r="A25" s="1" t="s">
        <v>45</v>
      </c>
    </row>
    <row r="26" ht="12.75">
      <c r="A26" s="1" t="s">
        <v>15</v>
      </c>
    </row>
    <row r="27" ht="12.75">
      <c r="A27" s="1" t="s">
        <v>16</v>
      </c>
    </row>
    <row r="28" ht="12.75">
      <c r="A28" s="1" t="s">
        <v>17</v>
      </c>
    </row>
    <row r="29" ht="12.75">
      <c r="A29" s="1" t="s">
        <v>47</v>
      </c>
    </row>
    <row r="30" ht="12.75">
      <c r="A30" s="1" t="s">
        <v>18</v>
      </c>
    </row>
    <row r="31" ht="12.75">
      <c r="A31" s="1" t="s">
        <v>19</v>
      </c>
    </row>
    <row r="32" ht="12.75">
      <c r="A32" s="1" t="s">
        <v>20</v>
      </c>
    </row>
    <row r="33" ht="12.75">
      <c r="A33" s="1" t="s">
        <v>21</v>
      </c>
    </row>
    <row r="34" ht="12.75">
      <c r="A34" s="1" t="s">
        <v>22</v>
      </c>
    </row>
    <row r="35" ht="12.75">
      <c r="A35" s="1" t="s">
        <v>23</v>
      </c>
    </row>
    <row r="36" ht="12.75">
      <c r="A36" s="1" t="s">
        <v>19</v>
      </c>
    </row>
    <row r="37" ht="12.75">
      <c r="A37" s="1" t="s">
        <v>24</v>
      </c>
    </row>
    <row r="38" ht="12.75">
      <c r="A38" s="1" t="s">
        <v>19</v>
      </c>
    </row>
    <row r="41" ht="12.75">
      <c r="A41" s="1" t="s">
        <v>48</v>
      </c>
    </row>
    <row r="42" ht="12.75">
      <c r="A42" s="1" t="s">
        <v>25</v>
      </c>
    </row>
    <row r="43" ht="12.75">
      <c r="A43" s="1" t="s">
        <v>26</v>
      </c>
    </row>
    <row r="46" ht="12.75">
      <c r="A46" s="1" t="s">
        <v>27</v>
      </c>
    </row>
    <row r="47" ht="12.75">
      <c r="A47" s="1" t="s">
        <v>28</v>
      </c>
    </row>
    <row r="48" ht="12.75">
      <c r="A48" s="1" t="s">
        <v>29</v>
      </c>
    </row>
    <row r="49" ht="12.75">
      <c r="A49" s="1" t="s">
        <v>30</v>
      </c>
    </row>
    <row r="51" ht="12.75">
      <c r="A51" s="1" t="s">
        <v>31</v>
      </c>
    </row>
    <row r="52" ht="12.75">
      <c r="A52" s="1" t="s">
        <v>32</v>
      </c>
    </row>
    <row r="53" ht="12.75">
      <c r="A53" s="1" t="s">
        <v>33</v>
      </c>
    </row>
    <row r="54" ht="12.75">
      <c r="A54" s="1" t="s">
        <v>49</v>
      </c>
    </row>
    <row r="55" ht="12.75">
      <c r="A55" s="1" t="s">
        <v>50</v>
      </c>
    </row>
    <row r="56" ht="12.75">
      <c r="A56" s="1" t="s">
        <v>51</v>
      </c>
    </row>
    <row r="57" ht="12.75">
      <c r="A57" s="1" t="s">
        <v>34</v>
      </c>
    </row>
    <row r="59" ht="12.75">
      <c r="A59" s="1" t="s">
        <v>35</v>
      </c>
    </row>
    <row r="60" ht="12.75">
      <c r="A60" s="1" t="s">
        <v>36</v>
      </c>
    </row>
    <row r="61" ht="12.75">
      <c r="A61" s="1" t="s">
        <v>52</v>
      </c>
    </row>
    <row r="62" ht="12.75">
      <c r="A62" s="1" t="s">
        <v>37</v>
      </c>
    </row>
    <row r="63" ht="12.75">
      <c r="A63" s="1" t="s">
        <v>53</v>
      </c>
    </row>
    <row r="64" ht="12.75">
      <c r="A64" s="1" t="s">
        <v>54</v>
      </c>
    </row>
    <row r="65" ht="12.75">
      <c r="A65" s="1" t="s">
        <v>38</v>
      </c>
    </row>
    <row r="66" ht="12.75">
      <c r="A66" s="1" t="s">
        <v>39</v>
      </c>
    </row>
    <row r="67" ht="12.75">
      <c r="A67" s="1" t="s">
        <v>40</v>
      </c>
    </row>
    <row r="68" ht="12.75">
      <c r="A68" s="1" t="s">
        <v>41</v>
      </c>
    </row>
    <row r="69" ht="12.75">
      <c r="A69" s="1" t="s">
        <v>42</v>
      </c>
    </row>
    <row r="71" ht="12.75">
      <c r="A71" s="1" t="s">
        <v>43</v>
      </c>
    </row>
    <row r="72" ht="12.75">
      <c r="A72" s="1" t="s">
        <v>55</v>
      </c>
    </row>
    <row r="73" ht="12.75">
      <c r="A73" s="1" t="s">
        <v>44</v>
      </c>
    </row>
    <row r="74" ht="12.75">
      <c r="A74" s="1" t="s">
        <v>56</v>
      </c>
    </row>
  </sheetData>
  <sheetProtection/>
  <mergeCells count="1">
    <mergeCell ref="A1:F6"/>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54"/>
  <sheetViews>
    <sheetView zoomScalePageLayoutView="0" workbookViewId="0" topLeftCell="A1">
      <selection activeCell="P13" sqref="P13"/>
    </sheetView>
  </sheetViews>
  <sheetFormatPr defaultColWidth="9.140625" defaultRowHeight="12.75"/>
  <cols>
    <col min="3" max="3" width="11.7109375" style="0" customWidth="1"/>
    <col min="4" max="4" width="11.140625" style="0" customWidth="1"/>
  </cols>
  <sheetData>
    <row r="1" spans="1:9" ht="12.75">
      <c r="A1" s="91" t="s">
        <v>336</v>
      </c>
      <c r="B1" s="91"/>
      <c r="C1" s="91"/>
      <c r="D1" s="91"/>
      <c r="E1" s="91"/>
      <c r="F1" s="91"/>
      <c r="G1" s="91"/>
      <c r="H1" s="91"/>
      <c r="I1" s="91"/>
    </row>
    <row r="2" spans="1:9" ht="12.75">
      <c r="A2" s="91"/>
      <c r="B2" s="91"/>
      <c r="C2" s="91"/>
      <c r="D2" s="91"/>
      <c r="E2" s="91"/>
      <c r="F2" s="91"/>
      <c r="G2" s="91"/>
      <c r="H2" s="91"/>
      <c r="I2" s="91"/>
    </row>
    <row r="3" spans="1:9" ht="12.75">
      <c r="A3" s="91"/>
      <c r="B3" s="91"/>
      <c r="C3" s="91"/>
      <c r="D3" s="91"/>
      <c r="E3" s="91"/>
      <c r="F3" s="91"/>
      <c r="G3" s="91"/>
      <c r="H3" s="91"/>
      <c r="I3" s="91"/>
    </row>
    <row r="4" spans="1:9" ht="12.75">
      <c r="A4" s="91"/>
      <c r="B4" s="91"/>
      <c r="C4" s="91"/>
      <c r="D4" s="91"/>
      <c r="E4" s="91"/>
      <c r="F4" s="91"/>
      <c r="G4" s="91"/>
      <c r="H4" s="91"/>
      <c r="I4" s="91"/>
    </row>
    <row r="5" spans="1:9" ht="12.75">
      <c r="A5" s="91"/>
      <c r="B5" s="91"/>
      <c r="C5" s="91"/>
      <c r="D5" s="91"/>
      <c r="E5" s="91"/>
      <c r="F5" s="91"/>
      <c r="G5" s="91"/>
      <c r="H5" s="91"/>
      <c r="I5" s="91"/>
    </row>
    <row r="6" spans="1:8" s="18" customFormat="1" ht="36" customHeight="1">
      <c r="A6" s="18">
        <v>1</v>
      </c>
      <c r="B6" s="18" t="str">
        <f>VLOOKUP($A6,'RŠ-indeksi-podatki'!$A$2:$H$54,2)</f>
        <v>živorojeni</v>
      </c>
      <c r="C6" s="18" t="str">
        <f>VLOOKUP($A6,'RŠ-indeksi-podatki'!$A$2:$H$54,5)</f>
        <v>živorojeni na 1000 preb.</v>
      </c>
      <c r="D6" s="18" t="str">
        <f>VLOOKUP($A6,'RŠ-indeksi-podatki'!$A$2:$H$54,6)</f>
        <v>celotna stopnja rodnosti</v>
      </c>
      <c r="F6" s="37" t="s">
        <v>378</v>
      </c>
      <c r="G6" s="37" t="s">
        <v>379</v>
      </c>
      <c r="H6" s="37" t="s">
        <v>306</v>
      </c>
    </row>
    <row r="7" ht="12.75">
      <c r="A7" t="s">
        <v>338</v>
      </c>
    </row>
    <row r="8" spans="1:4" ht="12.75">
      <c r="A8" s="33">
        <v>1980</v>
      </c>
      <c r="B8">
        <f>VLOOKUP($A8,'RŠ-indeksi-podatki'!$A$2:$H$54,2)</f>
        <v>29902</v>
      </c>
      <c r="C8">
        <f>VLOOKUP($A8,'RŠ-indeksi-podatki'!$A$2:$H$54,5)</f>
        <v>15.7</v>
      </c>
      <c r="D8">
        <f>VLOOKUP($A8,'RŠ-indeksi-podatki'!$A$2:$H$54,6)</f>
        <v>2.11</v>
      </c>
    </row>
    <row r="9" spans="1:4" ht="12.75">
      <c r="A9" s="33">
        <v>1981</v>
      </c>
      <c r="B9">
        <f>VLOOKUP($A9,'RŠ-indeksi-podatki'!$A$2:$H$54,2)</f>
        <v>29220</v>
      </c>
      <c r="C9">
        <f>VLOOKUP($A9,'RŠ-indeksi-podatki'!$A$2:$H$54,5)</f>
        <v>15.2</v>
      </c>
      <c r="D9">
        <f>VLOOKUP($A9,'RŠ-indeksi-podatki'!$A$2:$H$54,6)</f>
        <v>1.96</v>
      </c>
    </row>
    <row r="10" spans="1:4" ht="12.75">
      <c r="A10" s="33">
        <v>1982</v>
      </c>
      <c r="B10">
        <f>VLOOKUP($A10,'RŠ-indeksi-podatki'!$A$2:$H$54,2)</f>
        <v>28894</v>
      </c>
      <c r="C10">
        <f>VLOOKUP($A10,'RŠ-indeksi-podatki'!$A$2:$H$54,5)</f>
        <v>15</v>
      </c>
      <c r="D10">
        <f>VLOOKUP($A10,'RŠ-indeksi-podatki'!$A$2:$H$54,6)</f>
        <v>1.93</v>
      </c>
    </row>
    <row r="11" spans="1:4" ht="12.75">
      <c r="A11" s="33">
        <v>1983</v>
      </c>
      <c r="B11">
        <f>VLOOKUP($A11,'RŠ-indeksi-podatki'!$A$2:$H$54,2)</f>
        <v>27200</v>
      </c>
      <c r="C11">
        <f>VLOOKUP($A11,'RŠ-indeksi-podatki'!$A$2:$H$54,5)</f>
        <v>14.1</v>
      </c>
      <c r="D11">
        <f>VLOOKUP($A11,'RŠ-indeksi-podatki'!$A$2:$H$54,6)</f>
        <v>1.82</v>
      </c>
    </row>
    <row r="12" spans="1:13" ht="12.75">
      <c r="A12" s="33">
        <v>1984</v>
      </c>
      <c r="B12">
        <f>VLOOKUP($A12,'RŠ-indeksi-podatki'!$A$2:$H$54,2)</f>
        <v>26274</v>
      </c>
      <c r="C12">
        <f>VLOOKUP($A12,'RŠ-indeksi-podatki'!$A$2:$H$54,5)</f>
        <v>13.5</v>
      </c>
      <c r="D12">
        <f>VLOOKUP($A12,'RŠ-indeksi-podatki'!$A$2:$H$54,6)</f>
        <v>1.75</v>
      </c>
      <c r="J12" s="51" t="s">
        <v>386</v>
      </c>
      <c r="K12" s="51" t="s">
        <v>387</v>
      </c>
      <c r="L12" t="str">
        <f>C6</f>
        <v>živorojeni na 1000 preb.</v>
      </c>
      <c r="M12" t="str">
        <f>D6</f>
        <v>celotna stopnja rodnosti</v>
      </c>
    </row>
    <row r="13" spans="1:16" ht="12.75">
      <c r="A13" s="33">
        <v>1985</v>
      </c>
      <c r="B13">
        <f>VLOOKUP($A13,'RŠ-indeksi-podatki'!$A$2:$H$54,2)</f>
        <v>25933</v>
      </c>
      <c r="C13">
        <f>VLOOKUP($A13,'RŠ-indeksi-podatki'!$A$2:$H$54,5)</f>
        <v>13.1</v>
      </c>
      <c r="D13">
        <f>VLOOKUP($A13,'RŠ-indeksi-podatki'!$A$2:$H$54,6)</f>
        <v>1.72</v>
      </c>
      <c r="F13" s="36">
        <f>B13*100/$B$8</f>
        <v>86.72664035850445</v>
      </c>
      <c r="G13" s="36">
        <f>C13*100/$C$33</f>
        <v>143.95604395604397</v>
      </c>
      <c r="J13" s="33">
        <v>1985</v>
      </c>
      <c r="K13">
        <f>VLOOKUP($A13,'RŠ-indeksi-podatki'!$A$2:$H$54,2)</f>
        <v>25933</v>
      </c>
      <c r="L13">
        <f>VLOOKUP($A13,'RŠ-indeksi-podatki'!$A$2:$H$54,5)</f>
        <v>13.1</v>
      </c>
      <c r="M13">
        <f>VLOOKUP($A13,'RŠ-indeksi-podatki'!$A$2:$H$54,6)</f>
        <v>1.72</v>
      </c>
      <c r="O13" s="36">
        <f>K13*100/$B$8</f>
        <v>86.72664035850445</v>
      </c>
      <c r="P13" s="36">
        <f>L13*100/$C$33</f>
        <v>143.95604395604397</v>
      </c>
    </row>
    <row r="14" spans="1:16" ht="12.75">
      <c r="A14" s="33">
        <v>1986</v>
      </c>
      <c r="B14">
        <f>VLOOKUP($A14,'RŠ-indeksi-podatki'!$A$2:$H$54,2)</f>
        <v>25570</v>
      </c>
      <c r="C14">
        <f>VLOOKUP($A14,'RŠ-indeksi-podatki'!$A$2:$H$54,5)</f>
        <v>12.9</v>
      </c>
      <c r="D14">
        <f>VLOOKUP($A14,'RŠ-indeksi-podatki'!$A$2:$H$54,6)</f>
        <v>1.65</v>
      </c>
      <c r="J14" s="33">
        <v>1990</v>
      </c>
      <c r="K14">
        <f>VLOOKUP($A14,'RŠ-indeksi-podatki'!$A$2:$H$54,2)</f>
        <v>25570</v>
      </c>
      <c r="L14">
        <f>VLOOKUP($A14,'RŠ-indeksi-podatki'!$A$2:$H$54,5)</f>
        <v>12.9</v>
      </c>
      <c r="M14">
        <f>VLOOKUP($A14,'RŠ-indeksi-podatki'!$A$2:$H$54,6)</f>
        <v>1.65</v>
      </c>
      <c r="O14" s="36">
        <f>K14*100/$B$8</f>
        <v>85.51267473747575</v>
      </c>
      <c r="P14" s="36">
        <f>L14*100/$C$33</f>
        <v>141.75824175824175</v>
      </c>
    </row>
    <row r="15" spans="1:16" ht="12.75">
      <c r="A15" s="33">
        <v>1987</v>
      </c>
      <c r="B15">
        <f>VLOOKUP($A15,'RŠ-indeksi-podatki'!$A$2:$H$54,2)</f>
        <v>25592</v>
      </c>
      <c r="C15">
        <f>VLOOKUP($A15,'RŠ-indeksi-podatki'!$A$2:$H$54,5)</f>
        <v>12.9</v>
      </c>
      <c r="D15">
        <f>VLOOKUP($A15,'RŠ-indeksi-podatki'!$A$2:$H$54,6)</f>
        <v>1.64</v>
      </c>
      <c r="J15" s="33">
        <v>1995</v>
      </c>
      <c r="K15">
        <f>VLOOKUP($A15,'RŠ-indeksi-podatki'!$A$2:$H$54,2)</f>
        <v>25592</v>
      </c>
      <c r="L15">
        <f>VLOOKUP($A15,'RŠ-indeksi-podatki'!$A$2:$H$54,5)</f>
        <v>12.9</v>
      </c>
      <c r="M15">
        <f>VLOOKUP($A15,'RŠ-indeksi-podatki'!$A$2:$H$54,6)</f>
        <v>1.64</v>
      </c>
      <c r="O15" s="36">
        <f>K15*100/$B$8</f>
        <v>85.5862484114775</v>
      </c>
      <c r="P15" s="36">
        <f>L15*100/$C$33</f>
        <v>141.75824175824175</v>
      </c>
    </row>
    <row r="16" spans="1:16" ht="12.75">
      <c r="A16" s="33">
        <v>1988</v>
      </c>
      <c r="B16">
        <f>VLOOKUP($A16,'RŠ-indeksi-podatki'!$A$2:$H$54,2)</f>
        <v>25209</v>
      </c>
      <c r="C16">
        <f>VLOOKUP($A16,'RŠ-indeksi-podatki'!$A$2:$H$54,5)</f>
        <v>12.6</v>
      </c>
      <c r="D16">
        <f>VLOOKUP($A16,'RŠ-indeksi-podatki'!$A$2:$H$54,6)</f>
        <v>1.63</v>
      </c>
      <c r="J16" s="33">
        <v>2000</v>
      </c>
      <c r="K16">
        <f>VLOOKUP($A16,'RŠ-indeksi-podatki'!$A$2:$H$54,2)</f>
        <v>25209</v>
      </c>
      <c r="L16">
        <f>VLOOKUP($A16,'RŠ-indeksi-podatki'!$A$2:$H$54,5)</f>
        <v>12.6</v>
      </c>
      <c r="M16">
        <f>VLOOKUP($A16,'RŠ-indeksi-podatki'!$A$2:$H$54,6)</f>
        <v>1.63</v>
      </c>
      <c r="O16" s="36">
        <f>K16*100/$B$8</f>
        <v>84.3053976322654</v>
      </c>
      <c r="P16" s="36">
        <f>L16*100/$C$33</f>
        <v>138.46153846153845</v>
      </c>
    </row>
    <row r="17" spans="1:16" ht="12.75">
      <c r="A17" s="33">
        <v>1989</v>
      </c>
      <c r="B17">
        <f>VLOOKUP($A17,'RŠ-indeksi-podatki'!$A$2:$H$54,2)</f>
        <v>23447</v>
      </c>
      <c r="C17">
        <f>VLOOKUP($A17,'RŠ-indeksi-podatki'!$A$2:$H$54,5)</f>
        <v>11.7</v>
      </c>
      <c r="D17">
        <f>VLOOKUP($A17,'RŠ-indeksi-podatki'!$A$2:$H$54,6)</f>
        <v>1.52</v>
      </c>
      <c r="J17" s="33">
        <v>2005</v>
      </c>
      <c r="K17">
        <f>VLOOKUP($A17,'RŠ-indeksi-podatki'!$A$2:$H$54,2)</f>
        <v>23447</v>
      </c>
      <c r="L17">
        <f>VLOOKUP($A17,'RŠ-indeksi-podatki'!$A$2:$H$54,5)</f>
        <v>11.7</v>
      </c>
      <c r="M17">
        <f>VLOOKUP($A17,'RŠ-indeksi-podatki'!$A$2:$H$54,6)</f>
        <v>1.52</v>
      </c>
      <c r="O17" s="36">
        <f>K17*100/$B$8</f>
        <v>78.41281519630795</v>
      </c>
      <c r="P17" s="36">
        <f>L17*100/$C$33</f>
        <v>128.57142857142858</v>
      </c>
    </row>
    <row r="18" spans="1:7" ht="12.75">
      <c r="A18" s="33">
        <v>1990</v>
      </c>
      <c r="B18">
        <f>VLOOKUP($A18,'RŠ-indeksi-podatki'!$A$2:$H$54,2)</f>
        <v>22368</v>
      </c>
      <c r="C18">
        <f>VLOOKUP($A18,'RŠ-indeksi-podatki'!$A$2:$H$54,5)</f>
        <v>11.2</v>
      </c>
      <c r="D18">
        <f>VLOOKUP($A18,'RŠ-indeksi-podatki'!$A$2:$H$54,6)</f>
        <v>1.46</v>
      </c>
      <c r="F18" s="36">
        <f>B18*100/$B$8</f>
        <v>74.80436091231356</v>
      </c>
      <c r="G18" s="36">
        <f>C18*100/$C$33</f>
        <v>123.07692307692308</v>
      </c>
    </row>
    <row r="19" spans="1:4" ht="12.75">
      <c r="A19" s="33">
        <v>1991</v>
      </c>
      <c r="B19">
        <f>VLOOKUP($A19,'RŠ-indeksi-podatki'!$A$2:$H$54,2)</f>
        <v>21583</v>
      </c>
      <c r="C19">
        <f>VLOOKUP($A19,'RŠ-indeksi-podatki'!$A$2:$H$54,5)</f>
        <v>10.8</v>
      </c>
      <c r="D19">
        <f>VLOOKUP($A19,'RŠ-indeksi-podatki'!$A$2:$H$54,6)</f>
        <v>1.42</v>
      </c>
    </row>
    <row r="20" spans="1:4" ht="12.75">
      <c r="A20" s="33">
        <v>1992</v>
      </c>
      <c r="B20">
        <f>VLOOKUP($A20,'RŠ-indeksi-podatki'!$A$2:$H$54,2)</f>
        <v>19982</v>
      </c>
      <c r="C20">
        <f>VLOOKUP($A20,'RŠ-indeksi-podatki'!$A$2:$H$54,5)</f>
        <v>10</v>
      </c>
      <c r="D20">
        <f>VLOOKUP($A20,'RŠ-indeksi-podatki'!$A$2:$H$54,6)</f>
        <v>1.34</v>
      </c>
    </row>
    <row r="21" spans="1:4" ht="12.75">
      <c r="A21" s="33">
        <v>1993</v>
      </c>
      <c r="B21">
        <f>VLOOKUP($A21,'RŠ-indeksi-podatki'!$A$2:$H$54,2)</f>
        <v>19793</v>
      </c>
      <c r="C21">
        <f>VLOOKUP($A21,'RŠ-indeksi-podatki'!$A$2:$H$54,5)</f>
        <v>9.9</v>
      </c>
      <c r="D21">
        <f>VLOOKUP($A21,'RŠ-indeksi-podatki'!$A$2:$H$54,6)</f>
        <v>1.33</v>
      </c>
    </row>
    <row r="22" spans="1:4" ht="12.75">
      <c r="A22" s="33">
        <v>1994</v>
      </c>
      <c r="B22">
        <f>VLOOKUP($A22,'RŠ-indeksi-podatki'!$A$2:$H$54,2)</f>
        <v>19463</v>
      </c>
      <c r="C22">
        <f>VLOOKUP($A22,'RŠ-indeksi-podatki'!$A$2:$H$54,5)</f>
        <v>9.8</v>
      </c>
      <c r="D22">
        <f>VLOOKUP($A22,'RŠ-indeksi-podatki'!$A$2:$H$54,6)</f>
        <v>1.32</v>
      </c>
    </row>
    <row r="23" spans="1:7" ht="12.75">
      <c r="A23" s="33">
        <v>1995</v>
      </c>
      <c r="B23">
        <f>VLOOKUP($A23,'RŠ-indeksi-podatki'!$A$2:$H$54,2)</f>
        <v>18980</v>
      </c>
      <c r="C23">
        <f>VLOOKUP($A23,'RŠ-indeksi-podatki'!$A$2:$H$54,5)</f>
        <v>9.5</v>
      </c>
      <c r="D23">
        <f>VLOOKUP($A23,'RŠ-indeksi-podatki'!$A$2:$H$54,6)</f>
        <v>1.29</v>
      </c>
      <c r="F23" s="36">
        <f>B23*100/$B$8</f>
        <v>63.47401511604575</v>
      </c>
      <c r="G23" s="36">
        <f>C23*100/$C$33</f>
        <v>104.3956043956044</v>
      </c>
    </row>
    <row r="24" spans="1:4" ht="12.75">
      <c r="A24" s="33">
        <v>1996</v>
      </c>
      <c r="B24">
        <f>VLOOKUP($A24,'RŠ-indeksi-podatki'!$A$2:$H$54,2)</f>
        <v>18788</v>
      </c>
      <c r="C24">
        <f>VLOOKUP($A24,'RŠ-indeksi-podatki'!$A$2:$H$54,5)</f>
        <v>9.5</v>
      </c>
      <c r="D24">
        <f>VLOOKUP($A24,'RŠ-indeksi-podatki'!$A$2:$H$54,6)</f>
        <v>1.28</v>
      </c>
    </row>
    <row r="25" spans="1:4" ht="12.75">
      <c r="A25" s="33">
        <v>1997</v>
      </c>
      <c r="B25">
        <f>VLOOKUP($A25,'RŠ-indeksi-podatki'!$A$2:$H$54,2)</f>
        <v>18165</v>
      </c>
      <c r="C25">
        <f>VLOOKUP($A25,'RŠ-indeksi-podatki'!$A$2:$H$54,5)</f>
        <v>9.1</v>
      </c>
      <c r="D25">
        <f>VLOOKUP($A25,'RŠ-indeksi-podatki'!$A$2:$H$54,6)</f>
        <v>1.25</v>
      </c>
    </row>
    <row r="26" spans="1:4" ht="12.75">
      <c r="A26" s="33">
        <v>1998</v>
      </c>
      <c r="B26">
        <f>VLOOKUP($A26,'RŠ-indeksi-podatki'!$A$2:$H$54,2)</f>
        <v>17856</v>
      </c>
      <c r="C26">
        <f>VLOOKUP($A26,'RŠ-indeksi-podatki'!$A$2:$H$54,5)</f>
        <v>9</v>
      </c>
      <c r="D26">
        <f>VLOOKUP($A26,'RŠ-indeksi-podatki'!$A$2:$H$54,6)</f>
        <v>1.23</v>
      </c>
    </row>
    <row r="27" spans="1:4" ht="12.75">
      <c r="A27" s="33">
        <v>1999</v>
      </c>
      <c r="B27">
        <f>VLOOKUP($A27,'RŠ-indeksi-podatki'!$A$2:$H$54,2)</f>
        <v>17533</v>
      </c>
      <c r="C27">
        <f>VLOOKUP($A27,'RŠ-indeksi-podatki'!$A$2:$H$54,5)</f>
        <v>8.8</v>
      </c>
      <c r="D27">
        <f>VLOOKUP($A27,'RŠ-indeksi-podatki'!$A$2:$H$54,6)</f>
        <v>1.21</v>
      </c>
    </row>
    <row r="28" spans="1:8" ht="12.75">
      <c r="A28" s="33">
        <v>2000</v>
      </c>
      <c r="B28">
        <f>VLOOKUP($A28,'RŠ-indeksi-podatki'!$A$2:$H$54,2)</f>
        <v>18180</v>
      </c>
      <c r="C28">
        <f>VLOOKUP($A28,'RŠ-indeksi-podatki'!$A$2:$H$54,5)</f>
        <v>9.1</v>
      </c>
      <c r="D28">
        <f>VLOOKUP($A28,'RŠ-indeksi-podatki'!$A$2:$H$54,6)</f>
        <v>1.26</v>
      </c>
      <c r="F28" s="36">
        <f>B28*100/$B$8</f>
        <v>60.798608788709785</v>
      </c>
      <c r="G28" s="36">
        <f>C28*100/$C$33</f>
        <v>100</v>
      </c>
      <c r="H28" s="36">
        <f aca="true" t="shared" si="0" ref="H28:H33">D28*100/D27</f>
        <v>104.13223140495867</v>
      </c>
    </row>
    <row r="29" spans="1:8" ht="12.75">
      <c r="A29" s="33">
        <v>2001</v>
      </c>
      <c r="B29">
        <f>VLOOKUP($A29,'RŠ-indeksi-podatki'!$A$2:$H$54,2)</f>
        <v>17477</v>
      </c>
      <c r="C29">
        <f>VLOOKUP($A29,'RŠ-indeksi-podatki'!$A$2:$H$54,5)</f>
        <v>8.8</v>
      </c>
      <c r="D29">
        <f>VLOOKUP($A29,'RŠ-indeksi-podatki'!$A$2:$H$54,6)</f>
        <v>1.21</v>
      </c>
      <c r="H29" s="36">
        <f t="shared" si="0"/>
        <v>96.03174603174602</v>
      </c>
    </row>
    <row r="30" spans="1:8" ht="12.75">
      <c r="A30" s="33">
        <v>2002</v>
      </c>
      <c r="B30">
        <f>VLOOKUP($A30,'RŠ-indeksi-podatki'!$A$2:$H$54,2)</f>
        <v>17501</v>
      </c>
      <c r="C30">
        <f>VLOOKUP($A30,'RŠ-indeksi-podatki'!$A$2:$H$54,5)</f>
        <v>8.8</v>
      </c>
      <c r="D30">
        <f>VLOOKUP($A30,'RŠ-indeksi-podatki'!$A$2:$H$54,6)</f>
        <v>1.21</v>
      </c>
      <c r="H30" s="36">
        <f t="shared" si="0"/>
        <v>100</v>
      </c>
    </row>
    <row r="31" spans="1:8" ht="12.75">
      <c r="A31" s="33">
        <v>2003</v>
      </c>
      <c r="B31">
        <f>VLOOKUP($A31,'RŠ-indeksi-podatki'!$A$2:$H$54,2)</f>
        <v>17321</v>
      </c>
      <c r="C31">
        <f>VLOOKUP($A31,'RŠ-indeksi-podatki'!$A$2:$H$54,5)</f>
        <v>8.7</v>
      </c>
      <c r="D31">
        <f>VLOOKUP($A31,'RŠ-indeksi-podatki'!$A$2:$H$54,6)</f>
        <v>1.2</v>
      </c>
      <c r="H31" s="36">
        <f t="shared" si="0"/>
        <v>99.17355371900827</v>
      </c>
    </row>
    <row r="32" spans="1:8" ht="12.75">
      <c r="A32" s="33">
        <v>2004</v>
      </c>
      <c r="B32">
        <f>VLOOKUP($A32,'RŠ-indeksi-podatki'!$A$2:$H$54,2)</f>
        <v>17961</v>
      </c>
      <c r="C32">
        <f>VLOOKUP($A32,'RŠ-indeksi-podatki'!$A$2:$H$54,5)</f>
        <v>9</v>
      </c>
      <c r="D32">
        <f>VLOOKUP($A32,'RŠ-indeksi-podatki'!$A$2:$H$54,6)</f>
        <v>1.25</v>
      </c>
      <c r="H32" s="36">
        <f t="shared" si="0"/>
        <v>104.16666666666667</v>
      </c>
    </row>
    <row r="33" spans="1:8" ht="12.75">
      <c r="A33" s="33">
        <v>2005</v>
      </c>
      <c r="B33">
        <f>VLOOKUP($A33,'RŠ-indeksi-podatki'!$A$2:$H$54,2)</f>
        <v>18157</v>
      </c>
      <c r="C33">
        <f>VLOOKUP($A33,'RŠ-indeksi-podatki'!$A$2:$H$54,5)</f>
        <v>9.1</v>
      </c>
      <c r="D33">
        <f>VLOOKUP($A33,'RŠ-indeksi-podatki'!$A$2:$H$54,6)</f>
        <v>1.26</v>
      </c>
      <c r="F33" s="36">
        <f>B33*100/$B$8</f>
        <v>60.72169085679888</v>
      </c>
      <c r="G33" s="36">
        <f>C33*100/$C$33</f>
        <v>100</v>
      </c>
      <c r="H33" s="36">
        <f t="shared" si="0"/>
        <v>100.8</v>
      </c>
    </row>
    <row r="35" spans="1:9" ht="12.75">
      <c r="A35" s="92" t="s">
        <v>357</v>
      </c>
      <c r="B35" s="91"/>
      <c r="C35" s="91"/>
      <c r="D35" s="91"/>
      <c r="E35" s="91"/>
      <c r="F35" s="91"/>
      <c r="G35" s="91"/>
      <c r="H35" s="91"/>
      <c r="I35" s="91"/>
    </row>
    <row r="36" spans="1:9" ht="12.75">
      <c r="A36" s="91"/>
      <c r="B36" s="91"/>
      <c r="C36" s="91"/>
      <c r="D36" s="91"/>
      <c r="E36" s="91"/>
      <c r="F36" s="91"/>
      <c r="G36" s="91"/>
      <c r="H36" s="91"/>
      <c r="I36" s="91"/>
    </row>
    <row r="37" ht="12.75">
      <c r="A37" s="1"/>
    </row>
    <row r="38" spans="1:9" ht="12.75">
      <c r="A38" s="92" t="s">
        <v>358</v>
      </c>
      <c r="B38" s="91"/>
      <c r="C38" s="91"/>
      <c r="D38" s="91"/>
      <c r="E38" s="91"/>
      <c r="F38" s="91"/>
      <c r="G38" s="91"/>
      <c r="H38" s="91"/>
      <c r="I38" s="91"/>
    </row>
    <row r="39" spans="1:9" ht="12.75">
      <c r="A39" s="91"/>
      <c r="B39" s="91"/>
      <c r="C39" s="91"/>
      <c r="D39" s="91"/>
      <c r="E39" s="91"/>
      <c r="F39" s="91"/>
      <c r="G39" s="91"/>
      <c r="H39" s="91"/>
      <c r="I39" s="91"/>
    </row>
    <row r="40" ht="12.75">
      <c r="A40" s="1"/>
    </row>
    <row r="41" spans="1:9" ht="12.75">
      <c r="A41" s="92" t="s">
        <v>359</v>
      </c>
      <c r="B41" s="91"/>
      <c r="C41" s="91"/>
      <c r="D41" s="91"/>
      <c r="E41" s="91"/>
      <c r="F41" s="91"/>
      <c r="G41" s="91"/>
      <c r="H41" s="91"/>
      <c r="I41" s="91"/>
    </row>
    <row r="42" spans="1:9" ht="12.75">
      <c r="A42" s="91"/>
      <c r="B42" s="91"/>
      <c r="C42" s="91"/>
      <c r="D42" s="91"/>
      <c r="E42" s="91"/>
      <c r="F42" s="91"/>
      <c r="G42" s="91"/>
      <c r="H42" s="91"/>
      <c r="I42" s="91"/>
    </row>
    <row r="44" ht="12.75">
      <c r="A44" t="s">
        <v>367</v>
      </c>
    </row>
    <row r="45" spans="1:9" ht="12.75">
      <c r="A45" s="91" t="s">
        <v>360</v>
      </c>
      <c r="B45" s="91"/>
      <c r="C45" s="91"/>
      <c r="D45" s="91"/>
      <c r="E45" s="91"/>
      <c r="F45" s="91"/>
      <c r="G45" s="91"/>
      <c r="H45" s="91"/>
      <c r="I45" s="91"/>
    </row>
    <row r="46" spans="1:9" ht="12.75">
      <c r="A46" s="91"/>
      <c r="B46" s="91"/>
      <c r="C46" s="91"/>
      <c r="D46" s="91"/>
      <c r="E46" s="91"/>
      <c r="F46" s="91"/>
      <c r="G46" s="91"/>
      <c r="H46" s="91"/>
      <c r="I46" s="91"/>
    </row>
    <row r="47" spans="1:10" ht="12.75">
      <c r="A47" s="91" t="s">
        <v>362</v>
      </c>
      <c r="B47" s="91"/>
      <c r="C47" s="91"/>
      <c r="D47" s="91"/>
      <c r="E47" s="91"/>
      <c r="F47" s="91"/>
      <c r="G47" s="91"/>
      <c r="H47" s="91"/>
      <c r="I47" s="91"/>
      <c r="J47" s="54" t="s">
        <v>361</v>
      </c>
    </row>
    <row r="48" spans="1:9" ht="12.75">
      <c r="A48" s="91" t="s">
        <v>363</v>
      </c>
      <c r="B48" s="91"/>
      <c r="C48" s="91"/>
      <c r="D48" s="91"/>
      <c r="E48" s="91"/>
      <c r="F48" s="91"/>
      <c r="G48" s="91"/>
      <c r="H48" s="91"/>
      <c r="I48" s="91"/>
    </row>
    <row r="49" spans="1:9" ht="12.75">
      <c r="A49" s="91"/>
      <c r="B49" s="91"/>
      <c r="C49" s="91"/>
      <c r="D49" s="91"/>
      <c r="E49" s="91"/>
      <c r="F49" s="91"/>
      <c r="G49" s="91"/>
      <c r="H49" s="91"/>
      <c r="I49" s="91"/>
    </row>
    <row r="50" spans="1:9" ht="12.75">
      <c r="A50" s="91" t="s">
        <v>364</v>
      </c>
      <c r="B50" s="91"/>
      <c r="C50" s="91"/>
      <c r="D50" s="91"/>
      <c r="E50" s="91"/>
      <c r="F50" s="91"/>
      <c r="G50" s="91"/>
      <c r="H50" s="91"/>
      <c r="I50" s="91"/>
    </row>
    <row r="51" spans="1:9" ht="12.75">
      <c r="A51" s="91"/>
      <c r="B51" s="91"/>
      <c r="C51" s="91"/>
      <c r="D51" s="91"/>
      <c r="E51" s="91"/>
      <c r="F51" s="91"/>
      <c r="G51" s="91"/>
      <c r="H51" s="91"/>
      <c r="I51" s="91"/>
    </row>
    <row r="52" spans="1:9" ht="12.75">
      <c r="A52" s="91" t="s">
        <v>365</v>
      </c>
      <c r="B52" s="91"/>
      <c r="C52" s="91"/>
      <c r="D52" s="91"/>
      <c r="E52" s="91"/>
      <c r="F52" s="91"/>
      <c r="G52" s="91"/>
      <c r="H52" s="91"/>
      <c r="I52" s="91"/>
    </row>
    <row r="53" spans="1:9" ht="12.75">
      <c r="A53" s="91"/>
      <c r="B53" s="91"/>
      <c r="C53" s="91"/>
      <c r="D53" s="91"/>
      <c r="E53" s="91"/>
      <c r="F53" s="91"/>
      <c r="G53" s="91"/>
      <c r="H53" s="91"/>
      <c r="I53" s="91"/>
    </row>
    <row r="54" ht="12.75">
      <c r="A54" t="s">
        <v>366</v>
      </c>
    </row>
  </sheetData>
  <sheetProtection/>
  <mergeCells count="9">
    <mergeCell ref="A1:I5"/>
    <mergeCell ref="A35:I36"/>
    <mergeCell ref="A38:I39"/>
    <mergeCell ref="A41:I42"/>
    <mergeCell ref="A52:I53"/>
    <mergeCell ref="A45:I46"/>
    <mergeCell ref="A48:I49"/>
    <mergeCell ref="A50:I51"/>
    <mergeCell ref="A47:I47"/>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71"/>
  <sheetViews>
    <sheetView zoomScalePageLayoutView="0" workbookViewId="0" topLeftCell="A1">
      <selection activeCell="J78" sqref="J78"/>
    </sheetView>
  </sheetViews>
  <sheetFormatPr defaultColWidth="9.140625" defaultRowHeight="12.75"/>
  <cols>
    <col min="3" max="3" width="11.7109375" style="0" customWidth="1"/>
    <col min="4" max="4" width="11.140625" style="0" customWidth="1"/>
  </cols>
  <sheetData>
    <row r="1" spans="1:9" ht="12.75">
      <c r="A1" s="91" t="s">
        <v>336</v>
      </c>
      <c r="B1" s="91"/>
      <c r="C1" s="91"/>
      <c r="D1" s="91"/>
      <c r="E1" s="91"/>
      <c r="F1" s="91"/>
      <c r="G1" s="91"/>
      <c r="H1" s="91"/>
      <c r="I1" s="91"/>
    </row>
    <row r="2" spans="1:9" ht="12.75">
      <c r="A2" s="91"/>
      <c r="B2" s="91"/>
      <c r="C2" s="91"/>
      <c r="D2" s="91"/>
      <c r="E2" s="91"/>
      <c r="F2" s="91"/>
      <c r="G2" s="91"/>
      <c r="H2" s="91"/>
      <c r="I2" s="91"/>
    </row>
    <row r="3" spans="1:9" ht="12.75">
      <c r="A3" s="91"/>
      <c r="B3" s="91"/>
      <c r="C3" s="91"/>
      <c r="D3" s="91"/>
      <c r="E3" s="91"/>
      <c r="F3" s="91"/>
      <c r="G3" s="91"/>
      <c r="H3" s="91"/>
      <c r="I3" s="91"/>
    </row>
    <row r="4" spans="1:9" ht="12.75">
      <c r="A4" s="91"/>
      <c r="B4" s="91"/>
      <c r="C4" s="91"/>
      <c r="D4" s="91"/>
      <c r="E4" s="91"/>
      <c r="F4" s="91"/>
      <c r="G4" s="91"/>
      <c r="H4" s="91"/>
      <c r="I4" s="91"/>
    </row>
    <row r="5" spans="1:9" ht="12.75">
      <c r="A5" s="91"/>
      <c r="B5" s="91"/>
      <c r="C5" s="91"/>
      <c r="D5" s="91"/>
      <c r="E5" s="91"/>
      <c r="F5" s="91"/>
      <c r="G5" s="91"/>
      <c r="H5" s="91"/>
      <c r="I5" s="91"/>
    </row>
    <row r="6" spans="1:8" s="18" customFormat="1" ht="36" customHeight="1">
      <c r="A6" s="18">
        <v>1</v>
      </c>
      <c r="B6" s="18" t="str">
        <f>VLOOKUP($A6,'RŠ-indeksi-podatki'!$A$2:$H$54,2)</f>
        <v>živorojeni</v>
      </c>
      <c r="C6" s="18" t="str">
        <f>VLOOKUP($A6,'RŠ-indeksi-podatki'!$A$2:$H$54,5)</f>
        <v>živorojeni na 1000 preb.</v>
      </c>
      <c r="D6" s="18" t="str">
        <f>VLOOKUP($A6,'RŠ-indeksi-podatki'!$A$2:$H$54,6)</f>
        <v>celotna stopnja rodnosti</v>
      </c>
      <c r="F6" s="90" t="s">
        <v>378</v>
      </c>
      <c r="G6" s="90" t="s">
        <v>379</v>
      </c>
      <c r="H6" s="90" t="s">
        <v>306</v>
      </c>
    </row>
    <row r="7" spans="1:4" ht="15.75">
      <c r="A7" t="s">
        <v>338</v>
      </c>
      <c r="B7" s="35" t="s">
        <v>368</v>
      </c>
      <c r="C7" s="35" t="s">
        <v>369</v>
      </c>
      <c r="D7" s="35" t="s">
        <v>370</v>
      </c>
    </row>
    <row r="8" spans="1:8" ht="12.75">
      <c r="A8" s="33">
        <v>2000</v>
      </c>
      <c r="B8">
        <f>ROUND(100*'RŠ-indeksi-1-rešitev'!B28/'RŠ-indeksi-1-rešitev'!B$28,1)</f>
        <v>100</v>
      </c>
      <c r="C8">
        <f>ROUND(100*'RŠ-indeksi-1-rešitev'!C28/'RŠ-indeksi-1-rešitev'!C$31,1)</f>
        <v>104.6</v>
      </c>
      <c r="D8" s="35" t="s">
        <v>377</v>
      </c>
      <c r="F8" s="89" t="s">
        <v>377</v>
      </c>
      <c r="G8" s="35"/>
      <c r="H8" s="36">
        <v>100</v>
      </c>
    </row>
    <row r="9" spans="1:8" ht="12.75">
      <c r="A9" s="33">
        <v>2001</v>
      </c>
      <c r="B9">
        <f>ROUND(100*'RŠ-indeksi-1-rešitev'!B29/'RŠ-indeksi-1-rešitev'!B$28,1)</f>
        <v>96.1</v>
      </c>
      <c r="C9">
        <f>ROUND(100*'RŠ-indeksi-1-rešitev'!C29/'RŠ-indeksi-1-rešitev'!C$31,1)</f>
        <v>101.1</v>
      </c>
      <c r="D9" s="36">
        <f>ROUND(100*'RŠ-indeksi-1-rešitev'!D29/'RŠ-indeksi-1-rešitev'!D28,1)</f>
        <v>96</v>
      </c>
      <c r="F9" s="36">
        <f aca="true" t="shared" si="0" ref="F9:G13">B9/B8*100</f>
        <v>96.1</v>
      </c>
      <c r="G9" s="36">
        <f t="shared" si="0"/>
        <v>96.65391969407266</v>
      </c>
      <c r="H9" s="36">
        <f>D9*100/100</f>
        <v>96</v>
      </c>
    </row>
    <row r="10" spans="1:8" ht="12.75">
      <c r="A10" s="33">
        <v>2002</v>
      </c>
      <c r="B10">
        <f>ROUND(100*'RŠ-indeksi-1-rešitev'!B30/'RŠ-indeksi-1-rešitev'!B$28,1)</f>
        <v>96.3</v>
      </c>
      <c r="C10">
        <f>ROUND(100*'RŠ-indeksi-1-rešitev'!C30/'RŠ-indeksi-1-rešitev'!C$31,1)</f>
        <v>101.1</v>
      </c>
      <c r="D10" s="36">
        <f>ROUND(100*'RŠ-indeksi-1-rešitev'!D30/'RŠ-indeksi-1-rešitev'!D29,1)</f>
        <v>100</v>
      </c>
      <c r="F10" s="36">
        <f t="shared" si="0"/>
        <v>100.20811654526536</v>
      </c>
      <c r="G10" s="36">
        <f t="shared" si="0"/>
        <v>100</v>
      </c>
      <c r="H10" s="36">
        <f>D10*H9/100</f>
        <v>96</v>
      </c>
    </row>
    <row r="11" spans="1:8" ht="12.75">
      <c r="A11" s="33">
        <v>2003</v>
      </c>
      <c r="B11">
        <f>ROUND(100*'RŠ-indeksi-1-rešitev'!B31/'RŠ-indeksi-1-rešitev'!B$28,1)</f>
        <v>95.3</v>
      </c>
      <c r="C11">
        <f>ROUND(100*'RŠ-indeksi-1-rešitev'!C31/'RŠ-indeksi-1-rešitev'!C$31,1)</f>
        <v>100</v>
      </c>
      <c r="D11" s="36">
        <f>ROUND(100*'RŠ-indeksi-1-rešitev'!D31/'RŠ-indeksi-1-rešitev'!D30,1)</f>
        <v>99.2</v>
      </c>
      <c r="F11" s="36">
        <f t="shared" si="0"/>
        <v>98.96157840083075</v>
      </c>
      <c r="G11" s="36">
        <f t="shared" si="0"/>
        <v>98.91196834817013</v>
      </c>
      <c r="H11" s="36">
        <f>D11*H10/100</f>
        <v>95.23200000000001</v>
      </c>
    </row>
    <row r="12" spans="1:8" ht="12.75">
      <c r="A12" s="33">
        <v>2004</v>
      </c>
      <c r="B12">
        <f>ROUND(100*'RŠ-indeksi-1-rešitev'!B32/'RŠ-indeksi-1-rešitev'!B$28,1)</f>
        <v>98.8</v>
      </c>
      <c r="C12">
        <f>ROUND(100*'RŠ-indeksi-1-rešitev'!C32/'RŠ-indeksi-1-rešitev'!C$31,1)</f>
        <v>103.4</v>
      </c>
      <c r="D12" s="36">
        <f>ROUND(100*'RŠ-indeksi-1-rešitev'!D32/'RŠ-indeksi-1-rešitev'!D31,1)</f>
        <v>104.2</v>
      </c>
      <c r="F12" s="36">
        <f t="shared" si="0"/>
        <v>103.6726128016789</v>
      </c>
      <c r="G12" s="36">
        <f t="shared" si="0"/>
        <v>103.4</v>
      </c>
      <c r="H12" s="36">
        <f>D12*H11/100</f>
        <v>99.23174400000002</v>
      </c>
    </row>
    <row r="13" spans="1:8" ht="12.75">
      <c r="A13" s="33">
        <v>2005</v>
      </c>
      <c r="B13">
        <f>ROUND(100*'RŠ-indeksi-1-rešitev'!B33/'RŠ-indeksi-1-rešitev'!B$28,1)</f>
        <v>99.9</v>
      </c>
      <c r="C13">
        <f>ROUND(100*'RŠ-indeksi-1-rešitev'!C33/'RŠ-indeksi-1-rešitev'!C$31,1)</f>
        <v>104.6</v>
      </c>
      <c r="D13" s="36">
        <f>ROUND(100*'RŠ-indeksi-1-rešitev'!D33/'RŠ-indeksi-1-rešitev'!D32,1)</f>
        <v>100.8</v>
      </c>
      <c r="F13" s="36">
        <f t="shared" si="0"/>
        <v>101.11336032388665</v>
      </c>
      <c r="G13" s="36">
        <f t="shared" si="0"/>
        <v>101.16054158607348</v>
      </c>
      <c r="H13" s="36">
        <f>D13*H12/100</f>
        <v>100.02559795200003</v>
      </c>
    </row>
    <row r="16" ht="12.75">
      <c r="A16" t="s">
        <v>371</v>
      </c>
    </row>
    <row r="17" spans="1:9" ht="12.75">
      <c r="A17" s="91" t="s">
        <v>372</v>
      </c>
      <c r="B17" s="91"/>
      <c r="C17" s="91"/>
      <c r="D17" s="91"/>
      <c r="E17" s="91"/>
      <c r="F17" s="91"/>
      <c r="G17" s="91"/>
      <c r="H17" s="91"/>
      <c r="I17" s="91"/>
    </row>
    <row r="18" spans="1:9" ht="12.75">
      <c r="A18" s="91"/>
      <c r="B18" s="91"/>
      <c r="C18" s="91"/>
      <c r="D18" s="91"/>
      <c r="E18" s="91"/>
      <c r="F18" s="91"/>
      <c r="G18" s="91"/>
      <c r="H18" s="91"/>
      <c r="I18" s="91"/>
    </row>
    <row r="19" spans="1:9" ht="12.75">
      <c r="A19" s="91" t="s">
        <v>373</v>
      </c>
      <c r="B19" s="91"/>
      <c r="C19" s="91"/>
      <c r="D19" s="91"/>
      <c r="E19" s="91"/>
      <c r="F19" s="91"/>
      <c r="G19" s="91"/>
      <c r="H19" s="91"/>
      <c r="I19" s="91"/>
    </row>
    <row r="20" spans="1:9" ht="12.75">
      <c r="A20" s="4" t="s">
        <v>374</v>
      </c>
      <c r="B20" s="4"/>
      <c r="C20" s="4"/>
      <c r="D20" s="4"/>
      <c r="E20" s="4"/>
      <c r="F20" s="4"/>
      <c r="G20" s="4"/>
      <c r="H20" s="4"/>
      <c r="I20" s="4"/>
    </row>
    <row r="21" spans="1:9" ht="12.75">
      <c r="A21" s="91" t="s">
        <v>376</v>
      </c>
      <c r="B21" s="91"/>
      <c r="C21" s="91"/>
      <c r="D21" s="91"/>
      <c r="E21" s="91"/>
      <c r="F21" s="91"/>
      <c r="G21" s="91"/>
      <c r="H21" s="91"/>
      <c r="I21" s="91"/>
    </row>
    <row r="22" spans="1:9" ht="12.75">
      <c r="A22" s="91"/>
      <c r="B22" s="91"/>
      <c r="C22" s="91"/>
      <c r="D22" s="91"/>
      <c r="E22" s="91"/>
      <c r="F22" s="91"/>
      <c r="G22" s="91"/>
      <c r="H22" s="91"/>
      <c r="I22" s="91"/>
    </row>
    <row r="23" ht="12.75" customHeight="1">
      <c r="A23" t="s">
        <v>375</v>
      </c>
    </row>
    <row r="25" spans="1:2" ht="12.75" customHeight="1">
      <c r="A25" s="74" t="s">
        <v>390</v>
      </c>
      <c r="B25" s="54" t="s">
        <v>429</v>
      </c>
    </row>
    <row r="26" spans="1:2" ht="12.75">
      <c r="A26" s="85"/>
      <c r="B26" s="54" t="s">
        <v>440</v>
      </c>
    </row>
    <row r="27" spans="1:2" ht="12.75">
      <c r="A27" s="85"/>
      <c r="B27" s="54" t="s">
        <v>441</v>
      </c>
    </row>
    <row r="28" ht="12.75">
      <c r="A28" s="85"/>
    </row>
    <row r="30" ht="12.75">
      <c r="A30" s="85"/>
    </row>
    <row r="31" ht="12.75">
      <c r="A31" s="85"/>
    </row>
    <row r="32" ht="12.75">
      <c r="A32" s="85"/>
    </row>
    <row r="33" ht="12.75">
      <c r="A33" s="85"/>
    </row>
    <row r="34" ht="12.75">
      <c r="A34" s="85"/>
    </row>
    <row r="35" ht="12.75">
      <c r="A35" s="74" t="s">
        <v>406</v>
      </c>
    </row>
    <row r="36" ht="12.75">
      <c r="A36" s="85"/>
    </row>
    <row r="37" ht="12.75">
      <c r="A37" s="85"/>
    </row>
    <row r="71" ht="12.75">
      <c r="A71" s="74" t="s">
        <v>407</v>
      </c>
    </row>
  </sheetData>
  <sheetProtection/>
  <mergeCells count="4">
    <mergeCell ref="A1:I5"/>
    <mergeCell ref="A17:I18"/>
    <mergeCell ref="A19:I19"/>
    <mergeCell ref="A21:I22"/>
  </mergeCells>
  <printOptions/>
  <pageMargins left="0.75" right="0.75" top="1" bottom="1" header="0.5" footer="0.5"/>
  <pageSetup orientation="landscape" paperSize="9" r:id="rId2"/>
  <drawing r:id="rId1"/>
</worksheet>
</file>

<file path=xl/worksheets/sheet12.xml><?xml version="1.0" encoding="utf-8"?>
<worksheet xmlns="http://schemas.openxmlformats.org/spreadsheetml/2006/main" xmlns:r="http://schemas.openxmlformats.org/officeDocument/2006/relationships">
  <dimension ref="A1:I23"/>
  <sheetViews>
    <sheetView zoomScalePageLayoutView="0" workbookViewId="0" topLeftCell="A1">
      <selection activeCell="H11" sqref="H11"/>
    </sheetView>
  </sheetViews>
  <sheetFormatPr defaultColWidth="9.140625" defaultRowHeight="12.75"/>
  <cols>
    <col min="3" max="3" width="11.7109375" style="0" customWidth="1"/>
    <col min="4" max="4" width="11.140625" style="0" customWidth="1"/>
  </cols>
  <sheetData>
    <row r="1" spans="1:9" ht="12.75">
      <c r="A1" s="91" t="s">
        <v>336</v>
      </c>
      <c r="B1" s="91"/>
      <c r="C1" s="91"/>
      <c r="D1" s="91"/>
      <c r="E1" s="91"/>
      <c r="F1" s="91"/>
      <c r="G1" s="91"/>
      <c r="H1" s="91"/>
      <c r="I1" s="91"/>
    </row>
    <row r="2" spans="1:9" ht="12.75">
      <c r="A2" s="91"/>
      <c r="B2" s="91"/>
      <c r="C2" s="91"/>
      <c r="D2" s="91"/>
      <c r="E2" s="91"/>
      <c r="F2" s="91"/>
      <c r="G2" s="91"/>
      <c r="H2" s="91"/>
      <c r="I2" s="91"/>
    </row>
    <row r="3" spans="1:9" ht="12.75">
      <c r="A3" s="91"/>
      <c r="B3" s="91"/>
      <c r="C3" s="91"/>
      <c r="D3" s="91"/>
      <c r="E3" s="91"/>
      <c r="F3" s="91"/>
      <c r="G3" s="91"/>
      <c r="H3" s="91"/>
      <c r="I3" s="91"/>
    </row>
    <row r="4" spans="1:9" ht="12.75">
      <c r="A4" s="91"/>
      <c r="B4" s="91"/>
      <c r="C4" s="91"/>
      <c r="D4" s="91"/>
      <c r="E4" s="91"/>
      <c r="F4" s="91"/>
      <c r="G4" s="91"/>
      <c r="H4" s="91"/>
      <c r="I4" s="91"/>
    </row>
    <row r="5" spans="1:9" ht="12.75">
      <c r="A5" s="91"/>
      <c r="B5" s="91"/>
      <c r="C5" s="91"/>
      <c r="D5" s="91"/>
      <c r="E5" s="91"/>
      <c r="F5" s="91"/>
      <c r="G5" s="91"/>
      <c r="H5" s="91"/>
      <c r="I5" s="91"/>
    </row>
    <row r="6" spans="1:8" s="18" customFormat="1" ht="36" customHeight="1">
      <c r="A6" s="18">
        <v>1</v>
      </c>
      <c r="B6" s="18" t="str">
        <f>VLOOKUP($A6,'RŠ-indeksi-podatki'!$A$2:$H$54,2)</f>
        <v>živorojeni</v>
      </c>
      <c r="C6" s="18" t="str">
        <f>VLOOKUP($A6,'RŠ-indeksi-podatki'!$A$2:$H$54,5)</f>
        <v>živorojeni na 1000 preb.</v>
      </c>
      <c r="D6" s="18" t="str">
        <f>VLOOKUP($A6,'RŠ-indeksi-podatki'!$A$2:$H$54,6)</f>
        <v>celotna stopnja rodnosti</v>
      </c>
      <c r="F6" s="37" t="s">
        <v>380</v>
      </c>
      <c r="G6" s="37" t="s">
        <v>378</v>
      </c>
      <c r="H6" s="37" t="s">
        <v>379</v>
      </c>
    </row>
    <row r="7" spans="1:4" ht="15.75">
      <c r="A7" t="s">
        <v>338</v>
      </c>
      <c r="B7" s="35" t="s">
        <v>368</v>
      </c>
      <c r="C7" s="35" t="s">
        <v>369</v>
      </c>
      <c r="D7" s="35" t="s">
        <v>370</v>
      </c>
    </row>
    <row r="8" spans="1:8" ht="12.75">
      <c r="A8" s="33">
        <v>2000</v>
      </c>
      <c r="B8">
        <f>ROUND(100*'RŠ-indeksi-1-rešitev'!B28/'RŠ-indeksi-1-rešitev'!B$28,1)</f>
        <v>100</v>
      </c>
      <c r="C8">
        <f>ROUND(100*'RŠ-indeksi-1-rešitev'!C28/'RŠ-indeksi-1-rešitev'!C$31,1)</f>
        <v>104.6</v>
      </c>
      <c r="D8" s="35" t="s">
        <v>377</v>
      </c>
      <c r="F8" s="35" t="s">
        <v>381</v>
      </c>
      <c r="G8" s="35" t="s">
        <v>381</v>
      </c>
      <c r="H8" s="36">
        <v>100</v>
      </c>
    </row>
    <row r="9" spans="1:8" ht="12.75">
      <c r="A9" s="33">
        <v>2001</v>
      </c>
      <c r="B9">
        <f>ROUND(100*'RŠ-indeksi-1-rešitev'!B29/'RŠ-indeksi-1-rešitev'!B$28,1)</f>
        <v>96.1</v>
      </c>
      <c r="C9">
        <f>ROUND(100*'RŠ-indeksi-1-rešitev'!C29/'RŠ-indeksi-1-rešitev'!C$31,1)</f>
        <v>101.1</v>
      </c>
      <c r="D9" s="36">
        <f>ROUND(100*'RŠ-indeksi-1-rešitev'!D29/'RŠ-indeksi-1-rešitev'!D28,1)</f>
        <v>96</v>
      </c>
      <c r="F9" s="36">
        <f>B9*100/B8</f>
        <v>96.1</v>
      </c>
      <c r="G9" s="36">
        <f>C9*100/C8</f>
        <v>96.65391969407267</v>
      </c>
      <c r="H9" s="36">
        <f>(D9/100)*H8</f>
        <v>96</v>
      </c>
    </row>
    <row r="10" spans="1:8" ht="12.75">
      <c r="A10" s="33">
        <v>2002</v>
      </c>
      <c r="B10">
        <f>ROUND(100*'RŠ-indeksi-1-rešitev'!B30/'RŠ-indeksi-1-rešitev'!B$28,1)</f>
        <v>96.3</v>
      </c>
      <c r="C10">
        <f>ROUND(100*'RŠ-indeksi-1-rešitev'!C30/'RŠ-indeksi-1-rešitev'!C$31,1)</f>
        <v>101.1</v>
      </c>
      <c r="D10" s="36">
        <f>ROUND(100*'RŠ-indeksi-1-rešitev'!D30/'RŠ-indeksi-1-rešitev'!D29,1)</f>
        <v>100</v>
      </c>
      <c r="F10" s="36">
        <f aca="true" t="shared" si="0" ref="F10:G13">B10*100/B9</f>
        <v>100.20811654526536</v>
      </c>
      <c r="G10" s="36">
        <f t="shared" si="0"/>
        <v>100</v>
      </c>
      <c r="H10" s="36">
        <f>(D10/100)*H9</f>
        <v>96</v>
      </c>
    </row>
    <row r="11" spans="1:8" ht="12.75">
      <c r="A11" s="33">
        <v>2003</v>
      </c>
      <c r="B11">
        <f>ROUND(100*'RŠ-indeksi-1-rešitev'!B31/'RŠ-indeksi-1-rešitev'!B$28,1)</f>
        <v>95.3</v>
      </c>
      <c r="C11">
        <f>ROUND(100*'RŠ-indeksi-1-rešitev'!C31/'RŠ-indeksi-1-rešitev'!C$31,1)</f>
        <v>100</v>
      </c>
      <c r="D11" s="36">
        <f>ROUND(100*'RŠ-indeksi-1-rešitev'!D31/'RŠ-indeksi-1-rešitev'!D30,1)</f>
        <v>99.2</v>
      </c>
      <c r="F11" s="36">
        <f t="shared" si="0"/>
        <v>98.96157840083075</v>
      </c>
      <c r="G11" s="36">
        <f t="shared" si="0"/>
        <v>98.91196834817013</v>
      </c>
      <c r="H11" s="36">
        <f>(D11/100)*H10</f>
        <v>95.232</v>
      </c>
    </row>
    <row r="12" spans="1:8" ht="12.75">
      <c r="A12" s="33">
        <v>2004</v>
      </c>
      <c r="B12">
        <f>ROUND(100*'RŠ-indeksi-1-rešitev'!B32/'RŠ-indeksi-1-rešitev'!B$28,1)</f>
        <v>98.8</v>
      </c>
      <c r="C12">
        <f>ROUND(100*'RŠ-indeksi-1-rešitev'!C32/'RŠ-indeksi-1-rešitev'!C$31,1)</f>
        <v>103.4</v>
      </c>
      <c r="D12" s="36">
        <f>ROUND(100*'RŠ-indeksi-1-rešitev'!D32/'RŠ-indeksi-1-rešitev'!D31,1)</f>
        <v>104.2</v>
      </c>
      <c r="F12" s="36">
        <f t="shared" si="0"/>
        <v>103.67261280167891</v>
      </c>
      <c r="G12" s="36">
        <f t="shared" si="0"/>
        <v>103.4</v>
      </c>
      <c r="H12" s="36">
        <f>(D12/100)*H11</f>
        <v>99.231744</v>
      </c>
    </row>
    <row r="13" spans="1:8" ht="12.75">
      <c r="A13" s="33">
        <v>2005</v>
      </c>
      <c r="B13">
        <f>ROUND(100*'RŠ-indeksi-1-rešitev'!B33/'RŠ-indeksi-1-rešitev'!B$28,1)</f>
        <v>99.9</v>
      </c>
      <c r="C13">
        <f>ROUND(100*'RŠ-indeksi-1-rešitev'!C33/'RŠ-indeksi-1-rešitev'!C$31,1)</f>
        <v>104.6</v>
      </c>
      <c r="D13" s="36">
        <f>ROUND(100*'RŠ-indeksi-1-rešitev'!D33/'RŠ-indeksi-1-rešitev'!D32,1)</f>
        <v>100.8</v>
      </c>
      <c r="F13" s="36">
        <f t="shared" si="0"/>
        <v>101.11336032388664</v>
      </c>
      <c r="G13" s="36">
        <f t="shared" si="0"/>
        <v>101.16054158607349</v>
      </c>
      <c r="H13" s="36">
        <f>(D13/100)*H12</f>
        <v>100.02559795200001</v>
      </c>
    </row>
    <row r="16" ht="12.75">
      <c r="A16" t="s">
        <v>371</v>
      </c>
    </row>
    <row r="17" spans="1:9" ht="12.75">
      <c r="A17" s="91" t="s">
        <v>372</v>
      </c>
      <c r="B17" s="91"/>
      <c r="C17" s="91"/>
      <c r="D17" s="91"/>
      <c r="E17" s="91"/>
      <c r="F17" s="91"/>
      <c r="G17" s="91"/>
      <c r="H17" s="91"/>
      <c r="I17" s="91"/>
    </row>
    <row r="18" spans="1:9" ht="12.75">
      <c r="A18" s="91"/>
      <c r="B18" s="91"/>
      <c r="C18" s="91"/>
      <c r="D18" s="91"/>
      <c r="E18" s="91"/>
      <c r="F18" s="91"/>
      <c r="G18" s="91"/>
      <c r="H18" s="91"/>
      <c r="I18" s="91"/>
    </row>
    <row r="19" spans="1:9" ht="12.75">
      <c r="A19" s="91" t="s">
        <v>373</v>
      </c>
      <c r="B19" s="91"/>
      <c r="C19" s="91"/>
      <c r="D19" s="91"/>
      <c r="E19" s="91"/>
      <c r="F19" s="91"/>
      <c r="G19" s="91"/>
      <c r="H19" s="91"/>
      <c r="I19" s="91"/>
    </row>
    <row r="20" spans="1:9" ht="12.75">
      <c r="A20" s="4" t="s">
        <v>374</v>
      </c>
      <c r="B20" s="4"/>
      <c r="C20" s="4"/>
      <c r="D20" s="4"/>
      <c r="E20" s="4"/>
      <c r="F20" s="4"/>
      <c r="G20" s="4"/>
      <c r="H20" s="4"/>
      <c r="I20" s="4"/>
    </row>
    <row r="21" spans="1:9" ht="12.75">
      <c r="A21" s="91" t="s">
        <v>376</v>
      </c>
      <c r="B21" s="91"/>
      <c r="C21" s="91"/>
      <c r="D21" s="91"/>
      <c r="E21" s="91"/>
      <c r="F21" s="91"/>
      <c r="G21" s="91"/>
      <c r="H21" s="91"/>
      <c r="I21" s="91"/>
    </row>
    <row r="22" spans="1:9" ht="12.75">
      <c r="A22" s="91"/>
      <c r="B22" s="91"/>
      <c r="C22" s="91"/>
      <c r="D22" s="91"/>
      <c r="E22" s="91"/>
      <c r="F22" s="91"/>
      <c r="G22" s="91"/>
      <c r="H22" s="91"/>
      <c r="I22" s="91"/>
    </row>
    <row r="23" ht="12.75" customHeight="1">
      <c r="A23" t="s">
        <v>375</v>
      </c>
    </row>
    <row r="25" ht="12.75" customHeight="1"/>
  </sheetData>
  <sheetProtection/>
  <mergeCells count="4">
    <mergeCell ref="A17:I18"/>
    <mergeCell ref="A19:I19"/>
    <mergeCell ref="A21:I22"/>
    <mergeCell ref="A1:I5"/>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12"/>
  <sheetViews>
    <sheetView tabSelected="1" zoomScalePageLayoutView="0" workbookViewId="0" topLeftCell="A32">
      <selection activeCell="J55" sqref="J55"/>
    </sheetView>
  </sheetViews>
  <sheetFormatPr defaultColWidth="9.140625" defaultRowHeight="12.75"/>
  <cols>
    <col min="1" max="1" width="23.00390625" style="0" customWidth="1"/>
    <col min="2" max="2" width="13.57421875" style="0" customWidth="1"/>
    <col min="3" max="3" width="17.421875" style="0" customWidth="1"/>
    <col min="4" max="4" width="12.8515625" style="0" customWidth="1"/>
    <col min="5" max="5" width="11.7109375" style="0" bestFit="1" customWidth="1"/>
    <col min="6" max="6" width="9.140625" style="0" customWidth="1"/>
  </cols>
  <sheetData>
    <row r="1" spans="1:7" ht="12.75">
      <c r="A1" s="91" t="s">
        <v>59</v>
      </c>
      <c r="B1" s="91"/>
      <c r="C1" s="91"/>
      <c r="D1" s="91"/>
      <c r="E1" s="91"/>
      <c r="G1" s="1"/>
    </row>
    <row r="2" spans="1:5" ht="12.75" customHeight="1">
      <c r="A2" s="91"/>
      <c r="B2" s="91"/>
      <c r="C2" s="91"/>
      <c r="D2" s="91"/>
      <c r="E2" s="91"/>
    </row>
    <row r="3" spans="1:5" ht="12.75">
      <c r="A3" s="91"/>
      <c r="B3" s="91"/>
      <c r="C3" s="91"/>
      <c r="D3" s="91"/>
      <c r="E3" s="91"/>
    </row>
    <row r="4" spans="1:5" ht="12.75">
      <c r="A4" s="91"/>
      <c r="B4" s="91"/>
      <c r="C4" s="91"/>
      <c r="D4" s="91"/>
      <c r="E4" s="91"/>
    </row>
    <row r="5" spans="1:5" ht="12.75">
      <c r="A5" s="91"/>
      <c r="B5" s="91"/>
      <c r="C5" s="91"/>
      <c r="D5" s="91"/>
      <c r="E5" s="91"/>
    </row>
    <row r="6" spans="1:5" ht="13.5" thickBot="1">
      <c r="A6" s="91"/>
      <c r="B6" s="91"/>
      <c r="C6" s="91"/>
      <c r="D6" s="91"/>
      <c r="E6" s="91"/>
    </row>
    <row r="7" spans="1:5" ht="25.5" customHeight="1" thickBot="1">
      <c r="A7" s="67"/>
      <c r="B7" s="95" t="s">
        <v>0</v>
      </c>
      <c r="C7" s="95"/>
      <c r="D7" s="96"/>
      <c r="E7" s="96"/>
    </row>
    <row r="8" spans="1:5" ht="39" thickBot="1">
      <c r="A8" s="68" t="s">
        <v>61</v>
      </c>
      <c r="B8" s="73" t="s">
        <v>271</v>
      </c>
      <c r="C8" s="73" t="s">
        <v>270</v>
      </c>
      <c r="D8" s="72" t="s">
        <v>402</v>
      </c>
      <c r="E8" s="71" t="s">
        <v>401</v>
      </c>
    </row>
    <row r="9" spans="1:5" ht="13.5" thickBot="1">
      <c r="A9" s="69" t="s">
        <v>5</v>
      </c>
      <c r="B9" s="70">
        <v>678000</v>
      </c>
      <c r="C9" s="70">
        <v>76865</v>
      </c>
      <c r="D9" s="70">
        <v>747492</v>
      </c>
      <c r="E9" s="67">
        <f aca="true" t="shared" si="0" ref="E9:E14">SUM(B9:D9)</f>
        <v>1502357</v>
      </c>
    </row>
    <row r="10" spans="1:5" ht="13.5" thickBot="1">
      <c r="A10" s="69" t="s">
        <v>4</v>
      </c>
      <c r="B10" s="70">
        <f>'RŠ-struktura-podatki'!C9-'RŠ-struktura-podatki'!C10</f>
        <v>6586</v>
      </c>
      <c r="C10" s="70">
        <f>'RŠ-struktura-podatki'!D9-'RŠ-struktura-podatki'!D10</f>
        <v>903</v>
      </c>
      <c r="D10" s="70">
        <f>'RŠ-struktura-podatki'!E9-'RŠ-struktura-podatki'!E10</f>
        <v>14697</v>
      </c>
      <c r="E10" s="70">
        <f t="shared" si="0"/>
        <v>22186</v>
      </c>
    </row>
    <row r="11" spans="1:5" ht="13.5" thickBot="1">
      <c r="A11" s="69" t="s">
        <v>60</v>
      </c>
      <c r="B11" s="70">
        <f>SUM('RŠ-struktura-podatki'!C17:C19)</f>
        <v>88970</v>
      </c>
      <c r="C11" s="70">
        <f>SUM('RŠ-struktura-podatki'!D17:D19)</f>
        <v>9823</v>
      </c>
      <c r="D11" s="70">
        <f>SUM('RŠ-struktura-podatki'!E17:E19)</f>
        <v>72995</v>
      </c>
      <c r="E11" s="70">
        <f t="shared" si="0"/>
        <v>171788</v>
      </c>
    </row>
    <row r="12" spans="1:5" ht="13.5" thickBot="1">
      <c r="A12" s="69" t="s">
        <v>12</v>
      </c>
      <c r="B12" s="70">
        <v>6084</v>
      </c>
      <c r="C12" s="70">
        <v>583</v>
      </c>
      <c r="D12" s="70">
        <v>5043</v>
      </c>
      <c r="E12" s="70">
        <f t="shared" si="0"/>
        <v>11710</v>
      </c>
    </row>
    <row r="13" spans="1:5" ht="13.5" thickBot="1">
      <c r="A13" s="69" t="s">
        <v>13</v>
      </c>
      <c r="B13" s="70">
        <v>1070</v>
      </c>
      <c r="C13" s="70">
        <v>110</v>
      </c>
      <c r="D13" s="70">
        <v>1530</v>
      </c>
      <c r="E13" s="70">
        <f t="shared" si="0"/>
        <v>2710</v>
      </c>
    </row>
    <row r="14" spans="1:5" ht="13.5" thickBot="1">
      <c r="A14" s="69" t="s">
        <v>14</v>
      </c>
      <c r="B14" s="70">
        <v>46</v>
      </c>
      <c r="C14" s="70">
        <v>6</v>
      </c>
      <c r="D14" s="70">
        <v>64</v>
      </c>
      <c r="E14" s="70">
        <f t="shared" si="0"/>
        <v>116</v>
      </c>
    </row>
    <row r="15" spans="1:5" ht="12.75">
      <c r="A15" s="56"/>
      <c r="B15" s="56">
        <f>SUM(B9:B14)</f>
        <v>780756</v>
      </c>
      <c r="C15" s="56">
        <f>SUM(C9:C14)</f>
        <v>88290</v>
      </c>
      <c r="D15" s="56">
        <f>SUM(D9:D14)</f>
        <v>841821</v>
      </c>
      <c r="E15" s="56">
        <f>SUM(E9:E14)</f>
        <v>1710867</v>
      </c>
    </row>
    <row r="16" ht="12.75">
      <c r="A16" s="1" t="s">
        <v>28</v>
      </c>
    </row>
    <row r="17" ht="12.75">
      <c r="A17" s="1" t="s">
        <v>63</v>
      </c>
    </row>
    <row r="19" ht="12.75">
      <c r="A19" s="1" t="s">
        <v>31</v>
      </c>
    </row>
    <row r="20" spans="1:6" ht="12.75" customHeight="1">
      <c r="A20" s="92" t="s">
        <v>64</v>
      </c>
      <c r="B20" s="92"/>
      <c r="C20" s="92"/>
      <c r="D20" s="92"/>
      <c r="E20" s="92"/>
      <c r="F20" s="92"/>
    </row>
    <row r="21" spans="1:6" ht="12.75">
      <c r="A21" s="92"/>
      <c r="B21" s="92"/>
      <c r="C21" s="92"/>
      <c r="D21" s="92"/>
      <c r="E21" s="92"/>
      <c r="F21" s="92"/>
    </row>
    <row r="22" spans="1:6" ht="12.75">
      <c r="A22" s="92"/>
      <c r="B22" s="92"/>
      <c r="C22" s="92"/>
      <c r="D22" s="92"/>
      <c r="E22" s="92"/>
      <c r="F22" s="92"/>
    </row>
    <row r="23" spans="1:6" ht="12.75">
      <c r="A23" s="92"/>
      <c r="B23" s="92"/>
      <c r="C23" s="92"/>
      <c r="D23" s="92"/>
      <c r="E23" s="92"/>
      <c r="F23" s="92"/>
    </row>
    <row r="25" ht="12.75">
      <c r="A25" s="1" t="s">
        <v>35</v>
      </c>
    </row>
    <row r="26" spans="1:6" ht="12.75" customHeight="1">
      <c r="A26" s="94" t="s">
        <v>65</v>
      </c>
      <c r="B26" s="94"/>
      <c r="C26" s="94"/>
      <c r="D26" s="94"/>
      <c r="E26" s="94"/>
      <c r="F26" s="94"/>
    </row>
    <row r="27" spans="1:6" ht="12.75">
      <c r="A27" s="94"/>
      <c r="B27" s="94"/>
      <c r="C27" s="94"/>
      <c r="D27" s="94"/>
      <c r="E27" s="94"/>
      <c r="F27" s="94"/>
    </row>
    <row r="28" spans="1:6" ht="12.75">
      <c r="A28" s="94"/>
      <c r="B28" s="94"/>
      <c r="C28" s="94"/>
      <c r="D28" s="94"/>
      <c r="E28" s="94"/>
      <c r="F28" s="94"/>
    </row>
    <row r="29" spans="1:6" ht="12.75">
      <c r="A29" s="94"/>
      <c r="B29" s="94"/>
      <c r="C29" s="94"/>
      <c r="D29" s="94"/>
      <c r="E29" s="94"/>
      <c r="F29" s="94"/>
    </row>
    <row r="30" spans="1:6" ht="12.75">
      <c r="A30" s="94"/>
      <c r="B30" s="94"/>
      <c r="C30" s="94"/>
      <c r="D30" s="94"/>
      <c r="E30" s="94"/>
      <c r="F30" s="94"/>
    </row>
    <row r="31" spans="1:6" ht="12.75">
      <c r="A31" s="94"/>
      <c r="B31" s="94"/>
      <c r="C31" s="94"/>
      <c r="D31" s="94"/>
      <c r="E31" s="94"/>
      <c r="F31" s="94"/>
    </row>
    <row r="33" ht="12.75">
      <c r="A33" s="1" t="s">
        <v>43</v>
      </c>
    </row>
    <row r="34" spans="1:6" ht="12.75" customHeight="1">
      <c r="A34" s="92" t="s">
        <v>66</v>
      </c>
      <c r="B34" s="92"/>
      <c r="C34" s="92"/>
      <c r="D34" s="92"/>
      <c r="E34" s="92"/>
      <c r="F34" s="92"/>
    </row>
    <row r="35" spans="1:6" ht="12.75">
      <c r="A35" s="92"/>
      <c r="B35" s="92"/>
      <c r="C35" s="92"/>
      <c r="D35" s="92"/>
      <c r="E35" s="92"/>
      <c r="F35" s="92"/>
    </row>
    <row r="36" ht="12.75">
      <c r="A36" s="1"/>
    </row>
    <row r="37" ht="12.75">
      <c r="A37" s="1" t="s">
        <v>62</v>
      </c>
    </row>
    <row r="38" ht="12.75">
      <c r="A38" t="s">
        <v>70</v>
      </c>
    </row>
    <row r="39" ht="12.75">
      <c r="A39" s="1" t="s">
        <v>269</v>
      </c>
    </row>
    <row r="40" ht="12.75">
      <c r="A40" s="1" t="s">
        <v>67</v>
      </c>
    </row>
    <row r="41" ht="12.75">
      <c r="A41" s="1" t="s">
        <v>68</v>
      </c>
    </row>
    <row r="42" spans="1:6" ht="12.75" customHeight="1">
      <c r="A42" s="93" t="s">
        <v>69</v>
      </c>
      <c r="B42" s="93"/>
      <c r="C42" s="93"/>
      <c r="D42" s="93"/>
      <c r="E42" s="93"/>
      <c r="F42" s="93"/>
    </row>
    <row r="43" spans="1:6" ht="12.75">
      <c r="A43" s="93"/>
      <c r="B43" s="93"/>
      <c r="C43" s="93"/>
      <c r="D43" s="93"/>
      <c r="E43" s="93"/>
      <c r="F43" s="93"/>
    </row>
    <row r="44" spans="1:6" ht="12.75">
      <c r="A44" s="93"/>
      <c r="B44" s="93"/>
      <c r="C44" s="93"/>
      <c r="D44" s="93"/>
      <c r="E44" s="93"/>
      <c r="F44" s="93"/>
    </row>
    <row r="46" ht="12.75">
      <c r="A46" s="55" t="s">
        <v>442</v>
      </c>
    </row>
    <row r="47" ht="12.75">
      <c r="A47" s="55" t="s">
        <v>443</v>
      </c>
    </row>
    <row r="48" ht="12.75">
      <c r="A48" s="55" t="s">
        <v>392</v>
      </c>
    </row>
    <row r="49" ht="12.75">
      <c r="A49" s="55" t="s">
        <v>393</v>
      </c>
    </row>
    <row r="50" ht="12.75">
      <c r="A50" s="54" t="s">
        <v>391</v>
      </c>
    </row>
    <row r="52" ht="12.75">
      <c r="A52" s="55" t="s">
        <v>394</v>
      </c>
    </row>
    <row r="53" ht="12.75">
      <c r="A53" s="55" t="s">
        <v>395</v>
      </c>
    </row>
    <row r="54" ht="12.75">
      <c r="A54" s="55"/>
    </row>
    <row r="55" spans="1:3" ht="14.25">
      <c r="A55" s="55" t="s">
        <v>396</v>
      </c>
      <c r="B55" s="60">
        <f>B11/B15</f>
        <v>0.1139536551752404</v>
      </c>
      <c r="C55" s="54" t="s">
        <v>397</v>
      </c>
    </row>
    <row r="56" spans="1:3" ht="14.25">
      <c r="A56" s="55" t="s">
        <v>398</v>
      </c>
      <c r="B56" s="61">
        <f>E13/E15</f>
        <v>0.0015839922097977224</v>
      </c>
      <c r="C56" s="54" t="s">
        <v>448</v>
      </c>
    </row>
    <row r="57" spans="1:3" ht="12.75">
      <c r="A57" s="55"/>
      <c r="B57" s="59"/>
      <c r="C57" s="54"/>
    </row>
    <row r="58" spans="1:3" ht="12.75">
      <c r="A58" s="55" t="s">
        <v>399</v>
      </c>
      <c r="B58" s="59"/>
      <c r="C58" s="54"/>
    </row>
    <row r="59" spans="1:5" ht="12.75">
      <c r="A59" s="63">
        <f aca="true" t="shared" si="1" ref="A59:C65">B9/$E$15</f>
        <v>0.39629030193463316</v>
      </c>
      <c r="B59" s="64">
        <f t="shared" si="1"/>
        <v>0.04492751336018522</v>
      </c>
      <c r="C59" s="66">
        <f t="shared" si="1"/>
        <v>0.43690830438602185</v>
      </c>
      <c r="D59" s="65">
        <f>D9/$E$15</f>
        <v>0.43690830438602185</v>
      </c>
      <c r="E59" s="65">
        <f>E9/$E$15</f>
        <v>0.8781261196808402</v>
      </c>
    </row>
    <row r="60" spans="1:5" ht="12.75">
      <c r="A60" s="63">
        <f t="shared" si="1"/>
        <v>0.0038495102190877492</v>
      </c>
      <c r="B60" s="64">
        <f t="shared" si="1"/>
        <v>0.0005278025702757724</v>
      </c>
      <c r="C60" s="66">
        <f t="shared" si="1"/>
        <v>0.00859038136804322</v>
      </c>
      <c r="D60" s="65">
        <f aca="true" t="shared" si="2" ref="D60:E65">D10/$E$15</f>
        <v>0.00859038136804322</v>
      </c>
      <c r="E60" s="65">
        <f t="shared" si="2"/>
        <v>0.012967694157406742</v>
      </c>
    </row>
    <row r="61" spans="1:5" ht="12.75">
      <c r="A61" s="63">
        <f t="shared" si="1"/>
        <v>0.05200287339693851</v>
      </c>
      <c r="B61" s="64">
        <f t="shared" si="1"/>
        <v>0.00574153338628894</v>
      </c>
      <c r="C61" s="66">
        <f t="shared" si="1"/>
        <v>0.04266550234471762</v>
      </c>
      <c r="D61" s="65">
        <f t="shared" si="2"/>
        <v>0.04266550234471762</v>
      </c>
      <c r="E61" s="65">
        <f t="shared" si="2"/>
        <v>0.10040990912794508</v>
      </c>
    </row>
    <row r="62" spans="1:5" ht="12.75">
      <c r="A62" s="63">
        <f t="shared" si="1"/>
        <v>0.003556091735944407</v>
      </c>
      <c r="B62" s="64">
        <f t="shared" si="1"/>
        <v>0.0003407628997461521</v>
      </c>
      <c r="C62" s="66">
        <f t="shared" si="1"/>
        <v>0.002947628307752736</v>
      </c>
      <c r="D62" s="65">
        <f t="shared" si="2"/>
        <v>0.002947628307752736</v>
      </c>
      <c r="E62" s="65">
        <f t="shared" si="2"/>
        <v>0.0068444829434432955</v>
      </c>
    </row>
    <row r="63" spans="1:5" ht="12.75">
      <c r="A63" s="63">
        <f t="shared" si="1"/>
        <v>0.0006254138983334181</v>
      </c>
      <c r="B63" s="64">
        <f t="shared" si="1"/>
        <v>6.4294886744557E-05</v>
      </c>
      <c r="C63" s="66">
        <f t="shared" si="1"/>
        <v>0.0008942834247197474</v>
      </c>
      <c r="D63" s="65">
        <f t="shared" si="2"/>
        <v>0.0008942834247197474</v>
      </c>
      <c r="E63" s="65">
        <f t="shared" si="2"/>
        <v>0.0015839922097977224</v>
      </c>
    </row>
    <row r="64" spans="1:5" ht="12.75">
      <c r="A64" s="63">
        <f t="shared" si="1"/>
        <v>2.6886952638632926E-05</v>
      </c>
      <c r="B64" s="64">
        <f t="shared" si="1"/>
        <v>3.506993822430382E-06</v>
      </c>
      <c r="C64" s="66">
        <f t="shared" si="1"/>
        <v>3.740793410592407E-05</v>
      </c>
      <c r="D64" s="65">
        <f t="shared" si="2"/>
        <v>3.740793410592407E-05</v>
      </c>
      <c r="E64" s="65">
        <f t="shared" si="2"/>
        <v>6.780188056698738E-05</v>
      </c>
    </row>
    <row r="65" spans="1:5" ht="12.75">
      <c r="A65" s="63">
        <f t="shared" si="1"/>
        <v>0.45635107813757586</v>
      </c>
      <c r="B65" s="64">
        <f t="shared" si="1"/>
        <v>0.05160541409706307</v>
      </c>
      <c r="C65" s="66">
        <f t="shared" si="1"/>
        <v>0.4920435077653611</v>
      </c>
      <c r="D65" s="65">
        <f t="shared" si="2"/>
        <v>0.4920435077653611</v>
      </c>
      <c r="E65" s="65">
        <f t="shared" si="2"/>
        <v>1</v>
      </c>
    </row>
    <row r="66" ht="12.75">
      <c r="A66" s="62"/>
    </row>
    <row r="68" ht="12.75">
      <c r="A68" s="62"/>
    </row>
    <row r="69" ht="12.75">
      <c r="A69" s="62" t="s">
        <v>400</v>
      </c>
    </row>
    <row r="71" ht="12.75">
      <c r="A71" s="62"/>
    </row>
    <row r="72" ht="12.75">
      <c r="A72" s="62"/>
    </row>
    <row r="73" ht="12.75">
      <c r="A73" s="62"/>
    </row>
    <row r="74" ht="12.75">
      <c r="A74" s="62"/>
    </row>
    <row r="75" ht="12.75">
      <c r="A75" s="62"/>
    </row>
    <row r="76" ht="12.75">
      <c r="A76" s="62"/>
    </row>
    <row r="77" ht="12.75">
      <c r="A77" s="62"/>
    </row>
    <row r="78" ht="12.75">
      <c r="A78" s="62"/>
    </row>
    <row r="79" ht="12.75">
      <c r="A79" s="62"/>
    </row>
    <row r="80" ht="12.75">
      <c r="A80" s="62"/>
    </row>
    <row r="81" ht="12.75">
      <c r="A81" s="62"/>
    </row>
    <row r="82" ht="12.75">
      <c r="A82" s="62"/>
    </row>
    <row r="83" ht="12.75">
      <c r="A83" s="62"/>
    </row>
    <row r="84" ht="12.75">
      <c r="A84" s="62"/>
    </row>
    <row r="85" ht="12.75">
      <c r="A85" s="62"/>
    </row>
    <row r="86" ht="12.75">
      <c r="A86" s="62"/>
    </row>
    <row r="87" ht="12.75">
      <c r="A87" s="62"/>
    </row>
    <row r="88" ht="12.75">
      <c r="A88" s="62"/>
    </row>
    <row r="89" ht="12.75">
      <c r="A89" s="62"/>
    </row>
    <row r="90" ht="12.75" customHeight="1"/>
    <row r="107" spans="1:6" ht="12.75">
      <c r="A107" s="91" t="s">
        <v>71</v>
      </c>
      <c r="B107" s="91"/>
      <c r="C107" s="91"/>
      <c r="D107" s="91"/>
      <c r="E107" s="91"/>
      <c r="F107" s="91"/>
    </row>
    <row r="108" spans="1:6" ht="12.75">
      <c r="A108" s="91"/>
      <c r="B108" s="91"/>
      <c r="C108" s="91"/>
      <c r="D108" s="91"/>
      <c r="E108" s="91"/>
      <c r="F108" s="91"/>
    </row>
    <row r="109" spans="1:6" ht="12.75">
      <c r="A109" s="91"/>
      <c r="B109" s="91"/>
      <c r="C109" s="91"/>
      <c r="D109" s="91"/>
      <c r="E109" s="91"/>
      <c r="F109" s="91"/>
    </row>
    <row r="110" spans="1:6" ht="12.75">
      <c r="A110" s="91"/>
      <c r="B110" s="91"/>
      <c r="C110" s="91"/>
      <c r="D110" s="91"/>
      <c r="E110" s="91"/>
      <c r="F110" s="91"/>
    </row>
    <row r="111" spans="1:6" ht="12.75">
      <c r="A111" s="91"/>
      <c r="B111" s="91"/>
      <c r="C111" s="91"/>
      <c r="D111" s="91"/>
      <c r="E111" s="91"/>
      <c r="F111" s="91"/>
    </row>
    <row r="112" spans="1:6" ht="12.75">
      <c r="A112" s="91"/>
      <c r="B112" s="91"/>
      <c r="C112" s="91"/>
      <c r="D112" s="91"/>
      <c r="E112" s="91"/>
      <c r="F112" s="91"/>
    </row>
  </sheetData>
  <sheetProtection/>
  <mergeCells count="8">
    <mergeCell ref="A34:F35"/>
    <mergeCell ref="A42:F44"/>
    <mergeCell ref="A107:F112"/>
    <mergeCell ref="A1:E6"/>
    <mergeCell ref="A20:F23"/>
    <mergeCell ref="A26:F31"/>
    <mergeCell ref="B7:C7"/>
    <mergeCell ref="D7:E7"/>
  </mergeCells>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M54"/>
  <sheetViews>
    <sheetView zoomScalePageLayoutView="0" workbookViewId="0" topLeftCell="A43">
      <selection activeCell="F12" sqref="F12"/>
    </sheetView>
  </sheetViews>
  <sheetFormatPr defaultColWidth="9.140625" defaultRowHeight="12.75"/>
  <cols>
    <col min="1" max="1" width="23.00390625" style="0" customWidth="1"/>
    <col min="2" max="2" width="18.8515625" style="0" customWidth="1"/>
    <col min="3" max="3" width="16.57421875" style="0" customWidth="1"/>
    <col min="4" max="4" width="12.8515625" style="0" customWidth="1"/>
    <col min="10" max="12" width="9.421875" style="0" bestFit="1" customWidth="1"/>
    <col min="13" max="13" width="10.28125" style="0" bestFit="1" customWidth="1"/>
  </cols>
  <sheetData>
    <row r="1" spans="1:7" ht="12.75">
      <c r="A1" s="91" t="s">
        <v>59</v>
      </c>
      <c r="B1" s="91"/>
      <c r="C1" s="91"/>
      <c r="D1" s="91"/>
      <c r="E1" s="91"/>
      <c r="G1" s="1"/>
    </row>
    <row r="2" spans="1:5" ht="12.75" customHeight="1">
      <c r="A2" s="91"/>
      <c r="B2" s="91"/>
      <c r="C2" s="91"/>
      <c r="D2" s="91"/>
      <c r="E2" s="91"/>
    </row>
    <row r="3" spans="1:5" ht="12.75">
      <c r="A3" s="91"/>
      <c r="B3" s="91"/>
      <c r="C3" s="91"/>
      <c r="D3" s="91"/>
      <c r="E3" s="91"/>
    </row>
    <row r="4" spans="1:5" ht="12.75">
      <c r="A4" s="91"/>
      <c r="B4" s="91"/>
      <c r="C4" s="91"/>
      <c r="D4" s="91"/>
      <c r="E4" s="91"/>
    </row>
    <row r="5" spans="1:5" ht="12.75">
      <c r="A5" s="91"/>
      <c r="B5" s="91"/>
      <c r="C5" s="91"/>
      <c r="D5" s="91"/>
      <c r="E5" s="91"/>
    </row>
    <row r="6" spans="1:5" ht="13.5" thickBot="1">
      <c r="A6" s="91"/>
      <c r="B6" s="91"/>
      <c r="C6" s="91"/>
      <c r="D6" s="91"/>
      <c r="E6" s="91"/>
    </row>
    <row r="7" spans="1:5" ht="12.75">
      <c r="A7" s="97" t="s">
        <v>61</v>
      </c>
      <c r="B7" s="99" t="s">
        <v>0</v>
      </c>
      <c r="C7" s="99"/>
      <c r="D7" s="100" t="s">
        <v>3</v>
      </c>
      <c r="E7" s="102" t="s">
        <v>311</v>
      </c>
    </row>
    <row r="8" spans="1:5" ht="39" thickBot="1">
      <c r="A8" s="98"/>
      <c r="B8" s="52" t="s">
        <v>388</v>
      </c>
      <c r="C8" s="52" t="s">
        <v>389</v>
      </c>
      <c r="D8" s="101"/>
      <c r="E8" s="103"/>
    </row>
    <row r="9" spans="1:5" ht="12.75">
      <c r="A9" s="26" t="s">
        <v>5</v>
      </c>
      <c r="B9" s="44">
        <v>678032</v>
      </c>
      <c r="C9" s="44">
        <v>76865</v>
      </c>
      <c r="D9" s="45">
        <v>747492</v>
      </c>
      <c r="E9" s="46">
        <f aca="true" t="shared" si="0" ref="E9:E14">SUM(B9:D9)</f>
        <v>1502389</v>
      </c>
    </row>
    <row r="10" spans="1:5" ht="12.75">
      <c r="A10" s="27" t="s">
        <v>4</v>
      </c>
      <c r="B10" s="38">
        <f>'[1]RŠ-struktura-podatki'!C9-'[1]RŠ-struktura-podatki'!C10</f>
        <v>6586</v>
      </c>
      <c r="C10" s="38">
        <f>'[1]RŠ-struktura-podatki'!D9-'[1]RŠ-struktura-podatki'!D10</f>
        <v>903</v>
      </c>
      <c r="D10" s="47">
        <f>'[1]RŠ-struktura-podatki'!E9-'[1]RŠ-struktura-podatki'!E10</f>
        <v>14697</v>
      </c>
      <c r="E10" s="46">
        <f t="shared" si="0"/>
        <v>22186</v>
      </c>
    </row>
    <row r="11" spans="1:5" ht="12.75">
      <c r="A11" s="27" t="s">
        <v>60</v>
      </c>
      <c r="B11" s="38">
        <f>SUM('[1]RŠ-struktura-podatki'!C17:C19)</f>
        <v>88970</v>
      </c>
      <c r="C11" s="38">
        <f>SUM('[1]RŠ-struktura-podatki'!D17:D19)</f>
        <v>9823</v>
      </c>
      <c r="D11" s="47">
        <f>SUM('[1]RŠ-struktura-podatki'!E17:E19)</f>
        <v>72995</v>
      </c>
      <c r="E11" s="46">
        <f t="shared" si="0"/>
        <v>171788</v>
      </c>
    </row>
    <row r="12" spans="1:5" ht="12.75">
      <c r="A12" s="27" t="s">
        <v>12</v>
      </c>
      <c r="B12" s="38">
        <v>6084</v>
      </c>
      <c r="C12" s="38">
        <v>583</v>
      </c>
      <c r="D12" s="47">
        <v>5043</v>
      </c>
      <c r="E12" s="46">
        <f t="shared" si="0"/>
        <v>11710</v>
      </c>
    </row>
    <row r="13" spans="1:5" ht="12.75">
      <c r="A13" s="27" t="s">
        <v>13</v>
      </c>
      <c r="B13" s="38">
        <v>1077</v>
      </c>
      <c r="C13" s="38">
        <v>116</v>
      </c>
      <c r="D13" s="47">
        <v>1530</v>
      </c>
      <c r="E13" s="46">
        <f t="shared" si="0"/>
        <v>2723</v>
      </c>
    </row>
    <row r="14" spans="1:5" ht="13.5" thickBot="1">
      <c r="A14" s="28" t="s">
        <v>14</v>
      </c>
      <c r="B14" s="48">
        <v>46</v>
      </c>
      <c r="C14" s="48">
        <v>6</v>
      </c>
      <c r="D14" s="49">
        <v>64</v>
      </c>
      <c r="E14" s="46">
        <f t="shared" si="0"/>
        <v>116</v>
      </c>
    </row>
    <row r="15" spans="1:5" ht="13.5" thickBot="1">
      <c r="A15" s="29"/>
      <c r="B15" s="50">
        <f>SUM(B9:B14)</f>
        <v>780795</v>
      </c>
      <c r="C15" s="50">
        <f>SUM(C9:C14)</f>
        <v>88296</v>
      </c>
      <c r="D15" s="50">
        <f>SUM(D9:D14)</f>
        <v>841821</v>
      </c>
      <c r="E15" s="50">
        <f>SUM(E9:E14)</f>
        <v>1710912</v>
      </c>
    </row>
    <row r="16" ht="12.75">
      <c r="A16" s="1"/>
    </row>
    <row r="18" ht="12.75">
      <c r="A18" s="1" t="s">
        <v>28</v>
      </c>
    </row>
    <row r="19" ht="12.75">
      <c r="A19" s="1" t="s">
        <v>63</v>
      </c>
    </row>
    <row r="21" ht="12.75">
      <c r="A21" s="1" t="s">
        <v>31</v>
      </c>
    </row>
    <row r="22" spans="1:6" ht="12.75">
      <c r="A22" s="92" t="s">
        <v>64</v>
      </c>
      <c r="B22" s="91"/>
      <c r="C22" s="91"/>
      <c r="D22" s="91"/>
      <c r="E22" s="91"/>
      <c r="F22" s="91"/>
    </row>
    <row r="23" spans="1:6" ht="12.75">
      <c r="A23" s="92"/>
      <c r="B23" s="91"/>
      <c r="C23" s="91"/>
      <c r="D23" s="91"/>
      <c r="E23" s="91"/>
      <c r="F23" s="91"/>
    </row>
    <row r="24" spans="1:6" ht="12.75">
      <c r="A24" s="92"/>
      <c r="B24" s="91"/>
      <c r="C24" s="91"/>
      <c r="D24" s="91"/>
      <c r="E24" s="91"/>
      <c r="F24" s="91"/>
    </row>
    <row r="25" spans="1:6" ht="12.75">
      <c r="A25" s="91"/>
      <c r="B25" s="91"/>
      <c r="C25" s="91"/>
      <c r="D25" s="91"/>
      <c r="E25" s="91"/>
      <c r="F25" s="91"/>
    </row>
    <row r="27" ht="12.75">
      <c r="A27" s="1" t="s">
        <v>35</v>
      </c>
    </row>
    <row r="28" spans="1:6" ht="12.75">
      <c r="A28" s="94" t="s">
        <v>65</v>
      </c>
      <c r="B28" s="94"/>
      <c r="C28" s="94"/>
      <c r="D28" s="94"/>
      <c r="E28" s="94"/>
      <c r="F28" s="94"/>
    </row>
    <row r="29" spans="1:6" ht="12.75">
      <c r="A29" s="94"/>
      <c r="B29" s="94"/>
      <c r="C29" s="94"/>
      <c r="D29" s="94"/>
      <c r="E29" s="94"/>
      <c r="F29" s="94"/>
    </row>
    <row r="30" spans="1:6" ht="12.75">
      <c r="A30" s="94"/>
      <c r="B30" s="94"/>
      <c r="C30" s="94"/>
      <c r="D30" s="94"/>
      <c r="E30" s="94"/>
      <c r="F30" s="94"/>
    </row>
    <row r="31" spans="1:6" ht="12.75">
      <c r="A31" s="94"/>
      <c r="B31" s="94"/>
      <c r="C31" s="94"/>
      <c r="D31" s="94"/>
      <c r="E31" s="94"/>
      <c r="F31" s="94"/>
    </row>
    <row r="32" spans="1:6" ht="12.75">
      <c r="A32" s="94"/>
      <c r="B32" s="94"/>
      <c r="C32" s="94"/>
      <c r="D32" s="94"/>
      <c r="E32" s="94"/>
      <c r="F32" s="94"/>
    </row>
    <row r="33" spans="1:6" ht="12.75">
      <c r="A33" s="94"/>
      <c r="B33" s="94"/>
      <c r="C33" s="94"/>
      <c r="D33" s="94"/>
      <c r="E33" s="94"/>
      <c r="F33" s="94"/>
    </row>
    <row r="35" ht="12.75">
      <c r="A35" s="1" t="s">
        <v>43</v>
      </c>
    </row>
    <row r="36" spans="1:6" ht="12.75">
      <c r="A36" s="92" t="s">
        <v>66</v>
      </c>
      <c r="B36" s="91"/>
      <c r="C36" s="91"/>
      <c r="D36" s="91"/>
      <c r="E36" s="91"/>
      <c r="F36" s="91"/>
    </row>
    <row r="37" spans="1:6" ht="12.75">
      <c r="A37" s="91"/>
      <c r="B37" s="91"/>
      <c r="C37" s="91"/>
      <c r="D37" s="91"/>
      <c r="E37" s="91"/>
      <c r="F37" s="91"/>
    </row>
    <row r="38" ht="12.75">
      <c r="A38" s="1"/>
    </row>
    <row r="39" ht="12.75">
      <c r="A39" s="1" t="s">
        <v>62</v>
      </c>
    </row>
    <row r="40" ht="12.75">
      <c r="A40" t="s">
        <v>70</v>
      </c>
    </row>
    <row r="41" spans="1:7" ht="12.75">
      <c r="A41" s="1" t="s">
        <v>269</v>
      </c>
      <c r="G41" s="30">
        <f>B11/B15</f>
        <v>0.11394796329382233</v>
      </c>
    </row>
    <row r="42" spans="1:10" ht="12.75">
      <c r="A42" s="1" t="s">
        <v>67</v>
      </c>
      <c r="G42" s="31">
        <f>E13/E15</f>
        <v>0.001591548834773501</v>
      </c>
      <c r="J42" s="51" t="s">
        <v>384</v>
      </c>
    </row>
    <row r="43" spans="1:13" ht="12.75">
      <c r="A43" s="1" t="s">
        <v>68</v>
      </c>
      <c r="J43" s="32">
        <f>B9/$E$15</f>
        <v>0.396298582276587</v>
      </c>
      <c r="K43" s="32">
        <f>C9/$E$15</f>
        <v>0.044926331687427525</v>
      </c>
      <c r="L43" s="32">
        <f>D9/$E$15</f>
        <v>0.436896812927842</v>
      </c>
      <c r="M43" s="32">
        <f>E9/$E$15</f>
        <v>0.8781217268918565</v>
      </c>
    </row>
    <row r="44" spans="1:13" ht="12.75">
      <c r="A44" s="92" t="s">
        <v>69</v>
      </c>
      <c r="B44" s="91"/>
      <c r="C44" s="91"/>
      <c r="D44" s="91"/>
      <c r="E44" s="91"/>
      <c r="F44" s="91"/>
      <c r="J44" s="32">
        <f aca="true" t="shared" si="1" ref="J44:M49">B10/$E$15</f>
        <v>0.0038494089701866605</v>
      </c>
      <c r="K44" s="32">
        <f t="shared" si="1"/>
        <v>0.0005277886881382561</v>
      </c>
      <c r="L44" s="32">
        <f t="shared" si="1"/>
        <v>0.008590155425878128</v>
      </c>
      <c r="M44" s="32">
        <f t="shared" si="1"/>
        <v>0.012967353084203045</v>
      </c>
    </row>
    <row r="45" spans="1:13" ht="12.75">
      <c r="A45" s="91"/>
      <c r="B45" s="91"/>
      <c r="C45" s="91"/>
      <c r="D45" s="91"/>
      <c r="E45" s="91"/>
      <c r="F45" s="91"/>
      <c r="J45" s="32">
        <f t="shared" si="1"/>
        <v>0.05200150562974601</v>
      </c>
      <c r="K45" s="32">
        <f t="shared" si="1"/>
        <v>0.0057413823738450605</v>
      </c>
      <c r="L45" s="32">
        <f t="shared" si="1"/>
        <v>0.042664380166835</v>
      </c>
      <c r="M45" s="32">
        <f t="shared" si="1"/>
        <v>0.10040726817042607</v>
      </c>
    </row>
    <row r="46" spans="1:13" ht="12.75">
      <c r="A46" s="91"/>
      <c r="B46" s="91"/>
      <c r="C46" s="91"/>
      <c r="D46" s="91"/>
      <c r="E46" s="91"/>
      <c r="F46" s="91"/>
      <c r="J46" s="32">
        <f t="shared" si="1"/>
        <v>0.00355599820446639</v>
      </c>
      <c r="K46" s="32">
        <f t="shared" si="1"/>
        <v>0.00034075393708150973</v>
      </c>
      <c r="L46" s="32">
        <f t="shared" si="1"/>
        <v>0.002947550779934912</v>
      </c>
      <c r="M46" s="32">
        <f t="shared" si="1"/>
        <v>0.006844302921482811</v>
      </c>
    </row>
    <row r="47" spans="10:13" ht="12.75">
      <c r="J47" s="32">
        <f t="shared" si="1"/>
        <v>0.0006294888340253619</v>
      </c>
      <c r="K47" s="32">
        <f t="shared" si="1"/>
        <v>6.780009725807056E-05</v>
      </c>
      <c r="L47" s="32">
        <f t="shared" si="1"/>
        <v>0.0008942599034900685</v>
      </c>
      <c r="M47" s="32">
        <f t="shared" si="1"/>
        <v>0.001591548834773501</v>
      </c>
    </row>
    <row r="48" spans="10:13" ht="12.75">
      <c r="J48" s="32">
        <f t="shared" si="1"/>
        <v>2.6886245464407287E-05</v>
      </c>
      <c r="K48" s="32">
        <f t="shared" si="1"/>
        <v>3.506901582313994E-06</v>
      </c>
      <c r="L48" s="32">
        <f t="shared" si="1"/>
        <v>3.740695021134927E-05</v>
      </c>
      <c r="M48" s="32">
        <f t="shared" si="1"/>
        <v>6.780009725807056E-05</v>
      </c>
    </row>
    <row r="49" spans="1:13" ht="12.75">
      <c r="A49" s="91"/>
      <c r="B49" s="91"/>
      <c r="C49" s="91"/>
      <c r="D49" s="91"/>
      <c r="E49" s="91"/>
      <c r="F49" s="91"/>
      <c r="J49" s="32">
        <f t="shared" si="1"/>
        <v>0.4563618701604758</v>
      </c>
      <c r="K49" s="32">
        <f t="shared" si="1"/>
        <v>0.05160756368533274</v>
      </c>
      <c r="L49" s="32">
        <f t="shared" si="1"/>
        <v>0.49203056615419144</v>
      </c>
      <c r="M49" s="32">
        <f t="shared" si="1"/>
        <v>1</v>
      </c>
    </row>
    <row r="50" spans="1:6" ht="12.75">
      <c r="A50" s="91"/>
      <c r="B50" s="91"/>
      <c r="C50" s="91"/>
      <c r="D50" s="91"/>
      <c r="E50" s="91"/>
      <c r="F50" s="91"/>
    </row>
    <row r="51" spans="1:6" ht="12.75">
      <c r="A51" s="91"/>
      <c r="B51" s="91"/>
      <c r="C51" s="91"/>
      <c r="D51" s="91"/>
      <c r="E51" s="91"/>
      <c r="F51" s="91"/>
    </row>
    <row r="52" spans="1:6" ht="12.75">
      <c r="A52" s="91"/>
      <c r="B52" s="91"/>
      <c r="C52" s="91"/>
      <c r="D52" s="91"/>
      <c r="E52" s="91"/>
      <c r="F52" s="91"/>
    </row>
    <row r="53" spans="1:6" ht="12.75">
      <c r="A53" s="91"/>
      <c r="B53" s="91"/>
      <c r="C53" s="91"/>
      <c r="D53" s="91"/>
      <c r="E53" s="91"/>
      <c r="F53" s="91"/>
    </row>
    <row r="54" spans="1:6" ht="12.75">
      <c r="A54" s="91"/>
      <c r="B54" s="91"/>
      <c r="C54" s="91"/>
      <c r="D54" s="91"/>
      <c r="E54" s="91"/>
      <c r="F54" s="91"/>
    </row>
  </sheetData>
  <sheetProtection/>
  <mergeCells count="10">
    <mergeCell ref="A1:E6"/>
    <mergeCell ref="A7:A8"/>
    <mergeCell ref="B7:C7"/>
    <mergeCell ref="D7:D8"/>
    <mergeCell ref="E7:E8"/>
    <mergeCell ref="A49:F54"/>
    <mergeCell ref="A22:F25"/>
    <mergeCell ref="A28:F33"/>
    <mergeCell ref="A36:F37"/>
    <mergeCell ref="A44:F46"/>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195"/>
  <sheetViews>
    <sheetView zoomScalePageLayoutView="0" workbookViewId="0" topLeftCell="A7">
      <selection activeCell="D42" sqref="D42"/>
    </sheetView>
  </sheetViews>
  <sheetFormatPr defaultColWidth="9.140625" defaultRowHeight="12.75"/>
  <cols>
    <col min="1" max="1" width="9.140625" style="12" customWidth="1"/>
    <col min="2" max="2" width="36.00390625" style="12" customWidth="1"/>
    <col min="3" max="3" width="18.8515625" style="12" customWidth="1"/>
    <col min="4" max="6" width="17.7109375" style="12" customWidth="1"/>
    <col min="7" max="7" width="15.7109375" style="0" bestFit="1" customWidth="1"/>
    <col min="8" max="8" width="14.28125" style="0" bestFit="1" customWidth="1"/>
    <col min="9" max="9" width="18.8515625" style="0" bestFit="1" customWidth="1"/>
    <col min="10" max="10" width="18.140625" style="0" bestFit="1" customWidth="1"/>
    <col min="11" max="11" width="16.00390625" style="0" bestFit="1" customWidth="1"/>
    <col min="12" max="12" width="21.421875" style="0" bestFit="1" customWidth="1"/>
    <col min="13" max="13" width="16.421875" style="0" bestFit="1" customWidth="1"/>
  </cols>
  <sheetData>
    <row r="1" spans="1:13" ht="20.25">
      <c r="A1" s="5" t="s">
        <v>72</v>
      </c>
      <c r="B1" s="6" t="s">
        <v>73</v>
      </c>
      <c r="C1" s="13" t="s">
        <v>268</v>
      </c>
      <c r="D1" s="13" t="s">
        <v>273</v>
      </c>
      <c r="E1" s="13" t="s">
        <v>281</v>
      </c>
      <c r="F1" s="13" t="s">
        <v>280</v>
      </c>
      <c r="G1" s="13" t="s">
        <v>272</v>
      </c>
      <c r="H1" s="13" t="s">
        <v>274</v>
      </c>
      <c r="I1" s="13" t="s">
        <v>278</v>
      </c>
      <c r="J1" s="13" t="s">
        <v>279</v>
      </c>
      <c r="K1" s="13" t="s">
        <v>275</v>
      </c>
      <c r="L1" s="13" t="s">
        <v>276</v>
      </c>
      <c r="M1" s="13" t="s">
        <v>277</v>
      </c>
    </row>
    <row r="2" spans="1:13" ht="12.75">
      <c r="A2" s="7">
        <v>1</v>
      </c>
      <c r="B2" s="8" t="s">
        <v>74</v>
      </c>
      <c r="C2" s="14">
        <v>18234</v>
      </c>
      <c r="D2" s="15">
        <v>276887000</v>
      </c>
      <c r="E2" s="17">
        <v>8181000</v>
      </c>
      <c r="F2" s="17">
        <v>79349000</v>
      </c>
      <c r="G2" s="15">
        <v>531029000</v>
      </c>
      <c r="H2" s="17">
        <v>627762000</v>
      </c>
      <c r="I2" s="15">
        <v>131914000</v>
      </c>
      <c r="J2" s="15">
        <v>34166000</v>
      </c>
      <c r="K2" s="17">
        <v>429242000</v>
      </c>
      <c r="L2" s="15">
        <v>554789000</v>
      </c>
      <c r="M2" s="15">
        <v>62333000</v>
      </c>
    </row>
    <row r="3" spans="1:13" ht="12.75">
      <c r="A3" s="7">
        <v>2</v>
      </c>
      <c r="B3" s="8" t="s">
        <v>75</v>
      </c>
      <c r="C3" s="14">
        <v>8541</v>
      </c>
      <c r="D3" s="15">
        <v>150151805.67</v>
      </c>
      <c r="E3" s="15">
        <v>55382.4</v>
      </c>
      <c r="F3" s="15">
        <v>22476112.71</v>
      </c>
      <c r="G3" s="15">
        <v>241839397.42000005</v>
      </c>
      <c r="H3" s="15">
        <v>49061035.82</v>
      </c>
      <c r="I3" s="17">
        <v>167956771.57000002</v>
      </c>
      <c r="J3" s="17">
        <v>20142850.860000003</v>
      </c>
      <c r="K3" s="15">
        <v>79349716.57000001</v>
      </c>
      <c r="L3" s="15">
        <v>251875813.86999995</v>
      </c>
      <c r="M3" s="17">
        <v>96033346.91000001</v>
      </c>
    </row>
    <row r="4" spans="1:13" ht="12.75">
      <c r="A4" s="9">
        <v>3</v>
      </c>
      <c r="B4" s="10" t="s">
        <v>76</v>
      </c>
      <c r="C4" s="16">
        <v>2181</v>
      </c>
      <c r="D4" s="17">
        <v>89335134.56</v>
      </c>
      <c r="E4" s="15">
        <v>0</v>
      </c>
      <c r="F4" s="15">
        <v>2356000</v>
      </c>
      <c r="G4" s="15">
        <v>55756868.37</v>
      </c>
      <c r="H4" s="15">
        <v>10116380.709999999</v>
      </c>
      <c r="I4" s="17">
        <v>89495616.58999999</v>
      </c>
      <c r="J4" s="15">
        <v>452068.2</v>
      </c>
      <c r="K4" s="15">
        <v>14870641.060000002</v>
      </c>
      <c r="L4" s="17">
        <v>139823117.39999998</v>
      </c>
      <c r="M4" s="15">
        <v>19896609.83</v>
      </c>
    </row>
    <row r="5" spans="1:13" ht="12.75">
      <c r="A5" s="7">
        <v>4</v>
      </c>
      <c r="B5" s="8" t="s">
        <v>77</v>
      </c>
      <c r="C5" s="14">
        <v>1450</v>
      </c>
      <c r="D5" s="15">
        <v>29240613.33</v>
      </c>
      <c r="E5" s="17">
        <v>673049.4</v>
      </c>
      <c r="F5" s="15">
        <v>2638892</v>
      </c>
      <c r="G5" s="15">
        <v>36508951.17</v>
      </c>
      <c r="H5" s="15">
        <v>10377773</v>
      </c>
      <c r="I5" s="17">
        <v>47801842.54</v>
      </c>
      <c r="J5" s="17">
        <v>10445447.690000001</v>
      </c>
      <c r="K5" s="17">
        <v>44394661.599999994</v>
      </c>
      <c r="L5" s="17">
        <v>68146258.82</v>
      </c>
      <c r="M5" s="15">
        <v>10795399.280000003</v>
      </c>
    </row>
    <row r="6" spans="1:13" ht="12.75">
      <c r="A6" s="9">
        <v>5</v>
      </c>
      <c r="B6" s="10" t="s">
        <v>78</v>
      </c>
      <c r="C6" s="16">
        <v>11080</v>
      </c>
      <c r="D6" s="17">
        <v>349434000</v>
      </c>
      <c r="E6" s="15">
        <v>2221000</v>
      </c>
      <c r="F6" s="17">
        <v>36706000</v>
      </c>
      <c r="G6" s="17">
        <v>419943000</v>
      </c>
      <c r="H6" s="15">
        <v>123117000</v>
      </c>
      <c r="I6" s="17">
        <v>291122000</v>
      </c>
      <c r="J6" s="15">
        <v>10653000</v>
      </c>
      <c r="K6" s="15">
        <v>149093000</v>
      </c>
      <c r="L6" s="15">
        <v>338295000</v>
      </c>
      <c r="M6" s="15">
        <v>49870000</v>
      </c>
    </row>
    <row r="7" spans="1:13" ht="12.75">
      <c r="A7" s="7">
        <v>6</v>
      </c>
      <c r="B7" s="8" t="s">
        <v>79</v>
      </c>
      <c r="C7" s="14">
        <v>1617</v>
      </c>
      <c r="D7" s="15">
        <v>35599495.910000004</v>
      </c>
      <c r="E7" s="17">
        <v>960667.4</v>
      </c>
      <c r="F7" s="17">
        <v>7527825</v>
      </c>
      <c r="G7" s="17">
        <v>92817961.19</v>
      </c>
      <c r="H7" s="17">
        <v>33859152.03</v>
      </c>
      <c r="I7" s="15">
        <v>16461916.92</v>
      </c>
      <c r="J7" s="17">
        <v>24054359.669999998</v>
      </c>
      <c r="K7" s="15">
        <v>17210906.39</v>
      </c>
      <c r="L7" s="15">
        <v>58601286.56000001</v>
      </c>
      <c r="M7" s="15">
        <v>13450264.77</v>
      </c>
    </row>
    <row r="8" spans="1:13" ht="12.75">
      <c r="A8" s="9">
        <v>7</v>
      </c>
      <c r="B8" s="10" t="s">
        <v>80</v>
      </c>
      <c r="C8" s="16">
        <v>5277</v>
      </c>
      <c r="D8" s="17">
        <v>215601000</v>
      </c>
      <c r="E8" s="17">
        <v>5633000</v>
      </c>
      <c r="F8" s="17">
        <v>19647000</v>
      </c>
      <c r="G8" s="17">
        <v>232227000</v>
      </c>
      <c r="H8" s="17">
        <v>156915000</v>
      </c>
      <c r="I8" s="15">
        <v>70679000</v>
      </c>
      <c r="J8" s="15">
        <v>8752000</v>
      </c>
      <c r="K8" s="15">
        <v>66309000</v>
      </c>
      <c r="L8" s="15">
        <v>196935000</v>
      </c>
      <c r="M8" s="15">
        <v>30273000</v>
      </c>
    </row>
    <row r="9" spans="1:13" ht="12.75">
      <c r="A9" s="7">
        <v>8</v>
      </c>
      <c r="B9" s="8" t="s">
        <v>81</v>
      </c>
      <c r="C9" s="14">
        <v>3796</v>
      </c>
      <c r="D9" s="15">
        <v>58622000</v>
      </c>
      <c r="E9" s="15">
        <v>642000</v>
      </c>
      <c r="F9" s="15">
        <v>6250000</v>
      </c>
      <c r="G9" s="15">
        <v>73231000</v>
      </c>
      <c r="H9" s="15">
        <v>23165000</v>
      </c>
      <c r="I9" s="15">
        <v>30040000</v>
      </c>
      <c r="J9" s="15">
        <v>841000</v>
      </c>
      <c r="K9" s="15">
        <v>42017000</v>
      </c>
      <c r="L9" s="17">
        <v>260083000</v>
      </c>
      <c r="M9" s="15">
        <v>31842000</v>
      </c>
    </row>
    <row r="10" spans="1:13" ht="12.75">
      <c r="A10" s="9">
        <v>9</v>
      </c>
      <c r="B10" s="10" t="s">
        <v>82</v>
      </c>
      <c r="C10" s="16">
        <v>3307</v>
      </c>
      <c r="D10" s="17">
        <v>144457000</v>
      </c>
      <c r="E10" s="17">
        <v>104397000</v>
      </c>
      <c r="F10" s="17">
        <v>16183000</v>
      </c>
      <c r="G10" s="17">
        <v>304628000</v>
      </c>
      <c r="H10" s="17">
        <v>48762000</v>
      </c>
      <c r="I10" s="17">
        <v>136608000</v>
      </c>
      <c r="J10" s="17">
        <v>14533000</v>
      </c>
      <c r="K10" s="17">
        <v>61175000</v>
      </c>
      <c r="L10" s="15">
        <v>98442000</v>
      </c>
      <c r="M10" s="15">
        <v>22400000</v>
      </c>
    </row>
    <row r="11" spans="1:13" ht="12.75">
      <c r="A11" s="7">
        <v>10</v>
      </c>
      <c r="B11" s="8" t="s">
        <v>83</v>
      </c>
      <c r="C11" s="14">
        <v>5056</v>
      </c>
      <c r="D11" s="15">
        <v>102818000</v>
      </c>
      <c r="E11" s="15">
        <v>1335000</v>
      </c>
      <c r="F11" s="17">
        <v>16780000</v>
      </c>
      <c r="G11" s="15">
        <v>97270000</v>
      </c>
      <c r="H11" s="15">
        <v>49682000</v>
      </c>
      <c r="I11" s="15">
        <v>38172000</v>
      </c>
      <c r="J11" s="17">
        <v>19254000</v>
      </c>
      <c r="K11" s="15">
        <v>78974000</v>
      </c>
      <c r="L11" s="15">
        <v>170361000</v>
      </c>
      <c r="M11" s="15">
        <v>30782000</v>
      </c>
    </row>
    <row r="12" spans="1:13" ht="12.75">
      <c r="A12" s="9">
        <v>11</v>
      </c>
      <c r="B12" s="10" t="s">
        <v>84</v>
      </c>
      <c r="C12" s="16">
        <v>5762</v>
      </c>
      <c r="D12" s="17">
        <v>135241000</v>
      </c>
      <c r="E12" s="15">
        <v>735000</v>
      </c>
      <c r="F12" s="15">
        <v>10671000</v>
      </c>
      <c r="G12" s="17">
        <v>203194000</v>
      </c>
      <c r="H12" s="15">
        <v>68853000</v>
      </c>
      <c r="I12" s="15">
        <v>40617000</v>
      </c>
      <c r="J12" s="17">
        <v>18491000</v>
      </c>
      <c r="K12" s="15">
        <v>96277000</v>
      </c>
      <c r="L12" s="15">
        <v>218798000</v>
      </c>
      <c r="M12" s="17">
        <v>54690000</v>
      </c>
    </row>
    <row r="13" spans="1:13" ht="12.75">
      <c r="A13" s="7">
        <v>12</v>
      </c>
      <c r="B13" s="8" t="s">
        <v>85</v>
      </c>
      <c r="C13" s="14">
        <v>9817</v>
      </c>
      <c r="D13" s="15">
        <v>106691415.38000004</v>
      </c>
      <c r="E13" s="17">
        <v>23319738.76</v>
      </c>
      <c r="F13" s="15">
        <v>0</v>
      </c>
      <c r="G13" s="15">
        <v>223514362.18</v>
      </c>
      <c r="H13" s="15">
        <v>5249421.58</v>
      </c>
      <c r="I13" s="15">
        <v>41341635.12</v>
      </c>
      <c r="J13" s="17">
        <v>39764862.28</v>
      </c>
      <c r="K13" s="17">
        <v>212145828.69</v>
      </c>
      <c r="L13" s="17">
        <v>474337941.44</v>
      </c>
      <c r="M13" s="15">
        <v>37716048.65999999</v>
      </c>
    </row>
    <row r="14" spans="1:13" ht="12.75">
      <c r="A14" s="7">
        <v>13</v>
      </c>
      <c r="B14" s="8" t="s">
        <v>86</v>
      </c>
      <c r="C14" s="14">
        <v>24409</v>
      </c>
      <c r="D14" s="15">
        <v>560986000</v>
      </c>
      <c r="E14" s="15">
        <v>7399000</v>
      </c>
      <c r="F14" s="15">
        <v>46932000</v>
      </c>
      <c r="G14" s="17">
        <v>1052917000</v>
      </c>
      <c r="H14" s="15">
        <v>211269000</v>
      </c>
      <c r="I14" s="15">
        <v>271537000</v>
      </c>
      <c r="J14" s="17">
        <v>57712000</v>
      </c>
      <c r="K14" s="15">
        <v>350142000</v>
      </c>
      <c r="L14" s="15">
        <v>929145000</v>
      </c>
      <c r="M14" s="15">
        <v>176177000</v>
      </c>
    </row>
    <row r="15" spans="1:13" ht="12.75">
      <c r="A15" s="7">
        <v>14</v>
      </c>
      <c r="B15" s="8" t="s">
        <v>87</v>
      </c>
      <c r="C15" s="14">
        <v>2033</v>
      </c>
      <c r="D15" s="15">
        <v>44777548.6</v>
      </c>
      <c r="E15" s="15">
        <v>0</v>
      </c>
      <c r="F15" s="15">
        <v>3438046.83</v>
      </c>
      <c r="G15" s="15">
        <v>38983644.04</v>
      </c>
      <c r="H15" s="17">
        <v>33305866.490000002</v>
      </c>
      <c r="I15" s="15">
        <v>4692322.28</v>
      </c>
      <c r="J15" s="15">
        <v>305271.85</v>
      </c>
      <c r="K15" s="15">
        <v>4264553.45</v>
      </c>
      <c r="L15" s="17">
        <v>88949995.05999999</v>
      </c>
      <c r="M15" s="17">
        <v>29858008.509999994</v>
      </c>
    </row>
    <row r="16" spans="1:13" ht="12.75">
      <c r="A16" s="9">
        <v>15</v>
      </c>
      <c r="B16" s="10" t="s">
        <v>88</v>
      </c>
      <c r="C16" s="16">
        <v>48616</v>
      </c>
      <c r="D16" s="17">
        <v>1232881000</v>
      </c>
      <c r="E16" s="15">
        <v>11414000</v>
      </c>
      <c r="F16" s="17">
        <v>304009000</v>
      </c>
      <c r="G16" s="17">
        <v>3011315000</v>
      </c>
      <c r="H16" s="15">
        <v>3797000</v>
      </c>
      <c r="I16" s="17">
        <v>1658539000</v>
      </c>
      <c r="J16" s="17">
        <v>131201000</v>
      </c>
      <c r="K16" s="15">
        <v>736127000</v>
      </c>
      <c r="L16" s="15">
        <v>1892772000</v>
      </c>
      <c r="M16" s="15">
        <v>404622000</v>
      </c>
    </row>
    <row r="17" spans="1:13" ht="12.75">
      <c r="A17" s="7">
        <v>16</v>
      </c>
      <c r="B17" s="8" t="s">
        <v>89</v>
      </c>
      <c r="C17" s="14">
        <v>6506</v>
      </c>
      <c r="D17" s="15">
        <v>87266000</v>
      </c>
      <c r="E17" s="15">
        <v>499000</v>
      </c>
      <c r="F17" s="15">
        <v>15789000</v>
      </c>
      <c r="G17" s="17">
        <v>300775000</v>
      </c>
      <c r="H17" s="15">
        <v>65664000</v>
      </c>
      <c r="I17" s="15">
        <v>80829000</v>
      </c>
      <c r="J17" s="15">
        <v>2406000</v>
      </c>
      <c r="K17" s="15">
        <v>37856000</v>
      </c>
      <c r="L17" s="15">
        <v>207551000</v>
      </c>
      <c r="M17" s="15">
        <v>23197000</v>
      </c>
    </row>
    <row r="18" spans="1:13" ht="12.75">
      <c r="A18" s="7">
        <v>17</v>
      </c>
      <c r="B18" s="8" t="s">
        <v>90</v>
      </c>
      <c r="C18" s="14">
        <v>10707</v>
      </c>
      <c r="D18" s="15">
        <v>186578931.26999998</v>
      </c>
      <c r="E18" s="17">
        <v>10911040.8</v>
      </c>
      <c r="F18" s="17">
        <v>49500800.650000006</v>
      </c>
      <c r="G18" s="15">
        <v>315305632.03</v>
      </c>
      <c r="H18" s="15">
        <v>103993012.54</v>
      </c>
      <c r="I18" s="17">
        <v>1209864867.5099998</v>
      </c>
      <c r="J18" s="17">
        <v>62057242.35000001</v>
      </c>
      <c r="K18" s="17">
        <v>284643815.03000003</v>
      </c>
      <c r="L18" s="17">
        <v>490562109.98</v>
      </c>
      <c r="M18" s="17">
        <v>100772596.97999999</v>
      </c>
    </row>
    <row r="19" spans="1:13" ht="12.75">
      <c r="A19" s="7">
        <v>18</v>
      </c>
      <c r="B19" s="8" t="s">
        <v>91</v>
      </c>
      <c r="C19" s="14">
        <v>5052</v>
      </c>
      <c r="D19" s="15">
        <v>84482761.07000001</v>
      </c>
      <c r="E19" s="15">
        <v>1582424</v>
      </c>
      <c r="F19" s="17">
        <v>16677784</v>
      </c>
      <c r="G19" s="17">
        <v>313476661.39000005</v>
      </c>
      <c r="H19" s="15">
        <v>6769511.119999999</v>
      </c>
      <c r="I19" s="15">
        <v>45719419.38999999</v>
      </c>
      <c r="J19" s="15">
        <v>7221199</v>
      </c>
      <c r="K19" s="15">
        <v>51849531.370000005</v>
      </c>
      <c r="L19" s="15">
        <v>189280554.04000002</v>
      </c>
      <c r="M19" s="17">
        <v>69455543.02000001</v>
      </c>
    </row>
    <row r="20" spans="1:13" ht="12.75">
      <c r="A20" s="9">
        <v>19</v>
      </c>
      <c r="B20" s="10" t="s">
        <v>92</v>
      </c>
      <c r="C20" s="16">
        <v>2123</v>
      </c>
      <c r="D20" s="17">
        <v>53504929.48</v>
      </c>
      <c r="E20" s="15">
        <v>433037.25</v>
      </c>
      <c r="F20" s="15">
        <v>2798016.6</v>
      </c>
      <c r="G20" s="15">
        <v>60317592.57999999</v>
      </c>
      <c r="H20" s="15">
        <v>12132189.85</v>
      </c>
      <c r="I20" s="17">
        <v>42665881.11</v>
      </c>
      <c r="J20" s="15">
        <v>717343.38</v>
      </c>
      <c r="K20" s="15">
        <v>13578396.36</v>
      </c>
      <c r="L20" s="15">
        <v>49807007.28000001</v>
      </c>
      <c r="M20" s="15">
        <v>14889763.850000001</v>
      </c>
    </row>
    <row r="21" spans="1:13" ht="12.75">
      <c r="A21" s="7">
        <v>20</v>
      </c>
      <c r="B21" s="8" t="s">
        <v>93</v>
      </c>
      <c r="C21" s="14">
        <v>4374</v>
      </c>
      <c r="D21" s="15">
        <v>92615000</v>
      </c>
      <c r="E21" s="15">
        <v>1662000</v>
      </c>
      <c r="F21" s="15">
        <v>8473000</v>
      </c>
      <c r="G21" s="15">
        <v>63235000</v>
      </c>
      <c r="H21" s="17">
        <v>167511000</v>
      </c>
      <c r="I21" s="15">
        <v>15645000</v>
      </c>
      <c r="J21" s="15">
        <v>790000</v>
      </c>
      <c r="K21" s="15">
        <v>17959000</v>
      </c>
      <c r="L21" s="15">
        <v>137572000</v>
      </c>
      <c r="M21" s="15">
        <v>39908000</v>
      </c>
    </row>
    <row r="22" spans="1:13" ht="12.75">
      <c r="A22" s="9">
        <v>21</v>
      </c>
      <c r="B22" s="10" t="s">
        <v>94</v>
      </c>
      <c r="C22" s="16">
        <v>3678</v>
      </c>
      <c r="D22" s="17">
        <v>98127000</v>
      </c>
      <c r="E22" s="15">
        <v>728000</v>
      </c>
      <c r="F22" s="15">
        <v>10794000</v>
      </c>
      <c r="G22" s="17">
        <v>154296000</v>
      </c>
      <c r="H22" s="17">
        <v>58129000</v>
      </c>
      <c r="I22" s="15">
        <v>43187000</v>
      </c>
      <c r="J22" s="15">
        <v>5058000</v>
      </c>
      <c r="K22" s="17">
        <v>85543000</v>
      </c>
      <c r="L22" s="15">
        <v>153808000</v>
      </c>
      <c r="M22" s="17">
        <v>51445000</v>
      </c>
    </row>
    <row r="23" spans="1:13" ht="12.75">
      <c r="A23" s="7">
        <v>22</v>
      </c>
      <c r="B23" s="8" t="s">
        <v>95</v>
      </c>
      <c r="C23" s="14">
        <v>14708</v>
      </c>
      <c r="D23" s="15">
        <v>234482000</v>
      </c>
      <c r="E23" s="15">
        <v>5483000</v>
      </c>
      <c r="F23" s="15">
        <v>46444000</v>
      </c>
      <c r="G23" s="15">
        <v>245713000</v>
      </c>
      <c r="H23" s="17">
        <v>315173000</v>
      </c>
      <c r="I23" s="17">
        <v>310238000</v>
      </c>
      <c r="J23" s="15">
        <v>12211000</v>
      </c>
      <c r="K23" s="15">
        <v>228224000</v>
      </c>
      <c r="L23" s="17">
        <v>744379000</v>
      </c>
      <c r="M23" s="15">
        <v>124144000</v>
      </c>
    </row>
    <row r="24" spans="1:13" ht="12.75">
      <c r="A24" s="9">
        <v>23</v>
      </c>
      <c r="B24" s="10" t="s">
        <v>96</v>
      </c>
      <c r="C24" s="16">
        <v>2625</v>
      </c>
      <c r="D24" s="17">
        <v>89074000</v>
      </c>
      <c r="E24" s="15">
        <v>699000</v>
      </c>
      <c r="F24" s="15">
        <v>3171000</v>
      </c>
      <c r="G24" s="17">
        <v>102556000</v>
      </c>
      <c r="H24" s="15">
        <v>13329000</v>
      </c>
      <c r="I24" s="15">
        <v>11622000</v>
      </c>
      <c r="J24" s="17">
        <v>9426000</v>
      </c>
      <c r="K24" s="17">
        <v>74691000</v>
      </c>
      <c r="L24" s="15">
        <v>82870000</v>
      </c>
      <c r="M24" s="15">
        <v>22812000</v>
      </c>
    </row>
    <row r="25" spans="1:13" ht="12.75">
      <c r="A25" s="9">
        <v>24</v>
      </c>
      <c r="B25" s="10" t="s">
        <v>97</v>
      </c>
      <c r="C25" s="16">
        <v>3836</v>
      </c>
      <c r="D25" s="17">
        <v>99763000</v>
      </c>
      <c r="E25" s="17">
        <v>1773000</v>
      </c>
      <c r="F25" s="17">
        <v>22487000</v>
      </c>
      <c r="G25" s="15">
        <v>127309000</v>
      </c>
      <c r="H25" s="17">
        <v>54749000</v>
      </c>
      <c r="I25" s="17">
        <v>86831000</v>
      </c>
      <c r="J25" s="15">
        <v>2087000</v>
      </c>
      <c r="K25" s="17">
        <v>133854000</v>
      </c>
      <c r="L25" s="15">
        <v>116906000</v>
      </c>
      <c r="M25" s="15">
        <v>32975000</v>
      </c>
    </row>
    <row r="26" spans="1:13" ht="12.75">
      <c r="A26" s="7">
        <v>25</v>
      </c>
      <c r="B26" s="8" t="s">
        <v>98</v>
      </c>
      <c r="C26" s="14">
        <v>1011</v>
      </c>
      <c r="D26" s="15">
        <v>21669000</v>
      </c>
      <c r="E26" s="15">
        <v>250000</v>
      </c>
      <c r="F26" s="15">
        <v>1358000</v>
      </c>
      <c r="G26" s="15">
        <v>10580000</v>
      </c>
      <c r="H26" s="15">
        <v>0</v>
      </c>
      <c r="I26" s="15">
        <v>11868000</v>
      </c>
      <c r="J26" s="15">
        <v>316000</v>
      </c>
      <c r="K26" s="15">
        <v>4441000</v>
      </c>
      <c r="L26" s="15">
        <v>24436000</v>
      </c>
      <c r="M26" s="17">
        <v>14734000</v>
      </c>
    </row>
    <row r="27" spans="1:13" ht="12.75">
      <c r="A27" s="7">
        <v>26</v>
      </c>
      <c r="B27" s="8" t="s">
        <v>99</v>
      </c>
      <c r="C27" s="14">
        <v>3667</v>
      </c>
      <c r="D27" s="15">
        <v>53998000</v>
      </c>
      <c r="E27" s="15">
        <v>1364000</v>
      </c>
      <c r="F27" s="15">
        <v>9970000</v>
      </c>
      <c r="G27" s="15">
        <v>73609000</v>
      </c>
      <c r="H27" s="17">
        <v>51494000</v>
      </c>
      <c r="I27" s="15">
        <v>24978000</v>
      </c>
      <c r="J27" s="17">
        <v>9301000</v>
      </c>
      <c r="K27" s="17">
        <v>123132000</v>
      </c>
      <c r="L27" s="15">
        <v>149065000</v>
      </c>
      <c r="M27" s="15">
        <v>32206000</v>
      </c>
    </row>
    <row r="28" spans="1:13" ht="12.75">
      <c r="A28" s="9">
        <v>27</v>
      </c>
      <c r="B28" s="10" t="s">
        <v>100</v>
      </c>
      <c r="C28" s="16">
        <v>2094</v>
      </c>
      <c r="D28" s="17">
        <v>78635000</v>
      </c>
      <c r="E28" s="17">
        <v>900000</v>
      </c>
      <c r="F28" s="17">
        <v>8970000</v>
      </c>
      <c r="G28" s="17">
        <v>76171000</v>
      </c>
      <c r="H28" s="15">
        <v>19749000</v>
      </c>
      <c r="I28" s="15">
        <v>20307000</v>
      </c>
      <c r="J28" s="15">
        <v>755000</v>
      </c>
      <c r="K28" s="15">
        <v>9170000</v>
      </c>
      <c r="L28" s="15">
        <v>72190000</v>
      </c>
      <c r="M28" s="17">
        <v>32252000</v>
      </c>
    </row>
    <row r="29" spans="1:13" ht="12.75">
      <c r="A29" s="7">
        <v>28</v>
      </c>
      <c r="B29" s="8" t="s">
        <v>101</v>
      </c>
      <c r="C29" s="14">
        <v>6870</v>
      </c>
      <c r="D29" s="15">
        <v>130270664.88999997</v>
      </c>
      <c r="E29" s="15">
        <v>2576000.99</v>
      </c>
      <c r="F29" s="15">
        <v>19813862.999999996</v>
      </c>
      <c r="G29" s="17">
        <v>346958893.46000004</v>
      </c>
      <c r="H29" s="15">
        <v>0</v>
      </c>
      <c r="I29" s="15">
        <v>13467076.069999998</v>
      </c>
      <c r="J29" s="17">
        <v>51923561.71</v>
      </c>
      <c r="K29" s="15">
        <v>39243763.89</v>
      </c>
      <c r="L29" s="15">
        <v>254050677.77999997</v>
      </c>
      <c r="M29" s="15">
        <v>41352485.18000001</v>
      </c>
    </row>
    <row r="30" spans="1:13" ht="12.75">
      <c r="A30" s="9">
        <v>29</v>
      </c>
      <c r="B30" s="10" t="s">
        <v>102</v>
      </c>
      <c r="C30" s="16">
        <v>1381</v>
      </c>
      <c r="D30" s="17">
        <v>93971921.41000001</v>
      </c>
      <c r="E30" s="15">
        <v>0</v>
      </c>
      <c r="F30" s="15">
        <v>1065965</v>
      </c>
      <c r="G30" s="17">
        <v>129500260.10999998</v>
      </c>
      <c r="H30" s="17">
        <v>192563622.81999996</v>
      </c>
      <c r="I30" s="17">
        <v>101076845.41000001</v>
      </c>
      <c r="J30" s="15">
        <v>508666</v>
      </c>
      <c r="K30" s="17">
        <v>70529412.72000001</v>
      </c>
      <c r="L30" s="15">
        <v>38421145.03</v>
      </c>
      <c r="M30" s="15">
        <v>11643162.299999999</v>
      </c>
    </row>
    <row r="31" spans="1:13" ht="12.75">
      <c r="A31" s="7">
        <v>30</v>
      </c>
      <c r="B31" s="8" t="s">
        <v>103</v>
      </c>
      <c r="C31" s="14">
        <v>4627</v>
      </c>
      <c r="D31" s="15">
        <v>74765000</v>
      </c>
      <c r="E31" s="17">
        <v>5383000</v>
      </c>
      <c r="F31" s="17">
        <v>18108000</v>
      </c>
      <c r="G31" s="17">
        <v>174721000</v>
      </c>
      <c r="H31" s="15">
        <v>7639000</v>
      </c>
      <c r="I31" s="17">
        <v>126228000</v>
      </c>
      <c r="J31" s="15">
        <v>849000</v>
      </c>
      <c r="K31" s="15">
        <v>60387000</v>
      </c>
      <c r="L31" s="17">
        <v>204353000</v>
      </c>
      <c r="M31" s="15">
        <v>38033000</v>
      </c>
    </row>
    <row r="32" spans="1:13" ht="12.75">
      <c r="A32" s="9">
        <v>31</v>
      </c>
      <c r="B32" s="10" t="s">
        <v>104</v>
      </c>
      <c r="C32" s="16">
        <v>3402</v>
      </c>
      <c r="D32" s="17">
        <v>93674000</v>
      </c>
      <c r="E32" s="17">
        <v>1696000</v>
      </c>
      <c r="F32" s="15">
        <v>5141000</v>
      </c>
      <c r="G32" s="15">
        <v>83298000</v>
      </c>
      <c r="H32" s="17">
        <v>58360000</v>
      </c>
      <c r="I32" s="15">
        <v>55314000</v>
      </c>
      <c r="J32" s="17">
        <v>16110000</v>
      </c>
      <c r="K32" s="15">
        <v>38870000</v>
      </c>
      <c r="L32" s="15">
        <v>112809000</v>
      </c>
      <c r="M32" s="15">
        <v>20962000</v>
      </c>
    </row>
    <row r="33" spans="1:13" ht="12.75">
      <c r="A33" s="7">
        <v>32</v>
      </c>
      <c r="B33" s="8" t="s">
        <v>105</v>
      </c>
      <c r="C33" s="14">
        <v>30922</v>
      </c>
      <c r="D33" s="15">
        <v>620445100</v>
      </c>
      <c r="E33" s="15">
        <v>10936990</v>
      </c>
      <c r="F33" s="15">
        <v>48476250</v>
      </c>
      <c r="G33" s="15">
        <v>463632390</v>
      </c>
      <c r="H33" s="15">
        <v>123383090</v>
      </c>
      <c r="I33" s="15">
        <v>357103130</v>
      </c>
      <c r="J33" s="17">
        <v>73182890</v>
      </c>
      <c r="K33" s="17">
        <v>624324670</v>
      </c>
      <c r="L33" s="15">
        <v>1190738690</v>
      </c>
      <c r="M33" s="15">
        <v>214647830</v>
      </c>
    </row>
    <row r="34" spans="1:13" ht="12.75">
      <c r="A34" s="7">
        <v>33</v>
      </c>
      <c r="B34" s="8" t="s">
        <v>106</v>
      </c>
      <c r="C34" s="14">
        <v>2685</v>
      </c>
      <c r="D34" s="15">
        <v>60833681.470000006</v>
      </c>
      <c r="E34" s="15">
        <v>28592.04</v>
      </c>
      <c r="F34" s="15">
        <v>5000000</v>
      </c>
      <c r="G34" s="15">
        <v>85307030.5</v>
      </c>
      <c r="H34" s="17">
        <v>115938794.08000001</v>
      </c>
      <c r="I34" s="15">
        <v>1538345.98</v>
      </c>
      <c r="J34" s="15">
        <v>176304.17</v>
      </c>
      <c r="K34" s="15">
        <v>11498069.799999999</v>
      </c>
      <c r="L34" s="15">
        <v>73790903.30000001</v>
      </c>
      <c r="M34" s="15">
        <v>17807145.819999997</v>
      </c>
    </row>
    <row r="35" spans="1:13" ht="12.75">
      <c r="A35" s="7">
        <v>34</v>
      </c>
      <c r="B35" s="8" t="s">
        <v>107</v>
      </c>
      <c r="C35" s="14">
        <v>8754</v>
      </c>
      <c r="D35" s="15">
        <v>169667368.08999997</v>
      </c>
      <c r="E35" s="15">
        <v>3143823.36</v>
      </c>
      <c r="F35" s="17">
        <v>37083166.9</v>
      </c>
      <c r="G35" s="17">
        <v>352982340.99999994</v>
      </c>
      <c r="H35" s="15">
        <v>93513661.50000001</v>
      </c>
      <c r="I35" s="15">
        <v>115950382.22</v>
      </c>
      <c r="J35" s="15">
        <v>11676992.83</v>
      </c>
      <c r="K35" s="15">
        <v>139225740.56</v>
      </c>
      <c r="L35" s="15">
        <v>340986714.09000003</v>
      </c>
      <c r="M35" s="15">
        <v>76427986.99000001</v>
      </c>
    </row>
    <row r="36" spans="1:13" ht="12.75">
      <c r="A36" s="7">
        <v>35</v>
      </c>
      <c r="B36" s="8" t="s">
        <v>108</v>
      </c>
      <c r="C36" s="14">
        <v>6173</v>
      </c>
      <c r="D36" s="15">
        <v>108656000</v>
      </c>
      <c r="E36" s="15">
        <v>1164000</v>
      </c>
      <c r="F36" s="15">
        <v>7321000</v>
      </c>
      <c r="G36" s="15">
        <v>154532000</v>
      </c>
      <c r="H36" s="15">
        <v>23495000</v>
      </c>
      <c r="I36" s="15">
        <v>74954000</v>
      </c>
      <c r="J36" s="15">
        <v>2249000</v>
      </c>
      <c r="K36" s="15">
        <v>45184000</v>
      </c>
      <c r="L36" s="15">
        <v>257983000</v>
      </c>
      <c r="M36" s="17">
        <v>65660000</v>
      </c>
    </row>
    <row r="37" spans="1:13" ht="12.75">
      <c r="A37" s="7">
        <v>36</v>
      </c>
      <c r="B37" s="8" t="s">
        <v>109</v>
      </c>
      <c r="C37" s="14">
        <v>6985</v>
      </c>
      <c r="D37" s="15">
        <v>124679286.19999997</v>
      </c>
      <c r="E37" s="15">
        <v>70000</v>
      </c>
      <c r="F37" s="15">
        <v>18629377.63</v>
      </c>
      <c r="G37" s="17">
        <v>304916361.12</v>
      </c>
      <c r="H37" s="17">
        <v>251162166.30000007</v>
      </c>
      <c r="I37" s="15">
        <v>87838815.95000002</v>
      </c>
      <c r="J37" s="15">
        <v>2499129.1</v>
      </c>
      <c r="K37" s="15">
        <v>42019838.41</v>
      </c>
      <c r="L37" s="17">
        <v>377291741.58</v>
      </c>
      <c r="M37" s="15">
        <v>34492225.389999986</v>
      </c>
    </row>
    <row r="38" spans="1:13" ht="12.75">
      <c r="A38" s="9">
        <v>37</v>
      </c>
      <c r="B38" s="10" t="s">
        <v>110</v>
      </c>
      <c r="C38" s="16">
        <v>6186</v>
      </c>
      <c r="D38" s="17">
        <v>292729232.62</v>
      </c>
      <c r="E38" s="15">
        <v>398935</v>
      </c>
      <c r="F38" s="15">
        <v>14599112.09</v>
      </c>
      <c r="G38" s="17">
        <v>254417182.04999995</v>
      </c>
      <c r="H38" s="15">
        <v>40242064.38</v>
      </c>
      <c r="I38" s="15">
        <v>20534475.45</v>
      </c>
      <c r="J38" s="15">
        <v>933796.24</v>
      </c>
      <c r="K38" s="15">
        <v>45428844.900000006</v>
      </c>
      <c r="L38" s="15">
        <v>156179620.82</v>
      </c>
      <c r="M38" s="15">
        <v>50817639.18</v>
      </c>
    </row>
    <row r="39" spans="1:13" ht="12.75">
      <c r="A39" s="9">
        <v>38</v>
      </c>
      <c r="B39" s="10" t="s">
        <v>111</v>
      </c>
      <c r="C39" s="16">
        <v>12435</v>
      </c>
      <c r="D39" s="17">
        <v>471885000</v>
      </c>
      <c r="E39" s="17">
        <v>8813000</v>
      </c>
      <c r="F39" s="15">
        <v>29312000</v>
      </c>
      <c r="G39" s="17">
        <v>538562000</v>
      </c>
      <c r="H39" s="15">
        <v>104080000</v>
      </c>
      <c r="I39" s="15">
        <v>86934000</v>
      </c>
      <c r="J39" s="17">
        <v>67863000</v>
      </c>
      <c r="K39" s="15">
        <v>187707000</v>
      </c>
      <c r="L39" s="15">
        <v>410835000</v>
      </c>
      <c r="M39" s="15">
        <v>92201000</v>
      </c>
    </row>
    <row r="40" spans="1:13" ht="12.75">
      <c r="A40" s="7">
        <v>39</v>
      </c>
      <c r="B40" s="8" t="s">
        <v>112</v>
      </c>
      <c r="C40" s="14">
        <v>2637</v>
      </c>
      <c r="D40" s="15">
        <v>50148000</v>
      </c>
      <c r="E40" s="15">
        <v>603000</v>
      </c>
      <c r="F40" s="17">
        <v>17406000</v>
      </c>
      <c r="G40" s="17">
        <v>152400000</v>
      </c>
      <c r="H40" s="15">
        <v>7937000</v>
      </c>
      <c r="I40" s="15">
        <v>27895000</v>
      </c>
      <c r="J40" s="15">
        <v>4414000</v>
      </c>
      <c r="K40" s="15">
        <v>37581000</v>
      </c>
      <c r="L40" s="15">
        <v>87111000</v>
      </c>
      <c r="M40" s="15">
        <v>13085000</v>
      </c>
    </row>
    <row r="41" spans="1:13" ht="12.75">
      <c r="A41" s="9">
        <v>40</v>
      </c>
      <c r="B41" s="10" t="s">
        <v>113</v>
      </c>
      <c r="C41" s="16">
        <v>2291</v>
      </c>
      <c r="D41" s="17">
        <v>78136000</v>
      </c>
      <c r="E41" s="15">
        <v>300000</v>
      </c>
      <c r="F41" s="15">
        <v>2920000</v>
      </c>
      <c r="G41" s="15">
        <v>61080000</v>
      </c>
      <c r="H41" s="15">
        <v>4328000</v>
      </c>
      <c r="I41" s="15">
        <v>37390000</v>
      </c>
      <c r="J41" s="17">
        <v>7797000</v>
      </c>
      <c r="K41" s="17">
        <v>76632000</v>
      </c>
      <c r="L41" s="17">
        <v>136997000</v>
      </c>
      <c r="M41" s="15">
        <v>18616000</v>
      </c>
    </row>
    <row r="42" spans="1:13" ht="12.75">
      <c r="A42" s="9">
        <v>41</v>
      </c>
      <c r="B42" s="10" t="s">
        <v>114</v>
      </c>
      <c r="C42" s="16">
        <v>2362</v>
      </c>
      <c r="D42" s="17">
        <v>142055997.16000003</v>
      </c>
      <c r="E42" s="15">
        <v>0</v>
      </c>
      <c r="F42" s="15">
        <v>5864725</v>
      </c>
      <c r="G42" s="15">
        <v>67146092.31</v>
      </c>
      <c r="H42" s="15">
        <v>18636376.300000004</v>
      </c>
      <c r="I42" s="15">
        <v>18829398.81</v>
      </c>
      <c r="J42" s="15">
        <v>1102940.51</v>
      </c>
      <c r="K42" s="15">
        <v>14813382.120000001</v>
      </c>
      <c r="L42" s="15">
        <v>66417985.190000005</v>
      </c>
      <c r="M42" s="17">
        <v>26148029.259999994</v>
      </c>
    </row>
    <row r="43" spans="1:13" ht="12.75">
      <c r="A43" s="7">
        <v>42</v>
      </c>
      <c r="B43" s="8" t="s">
        <v>115</v>
      </c>
      <c r="C43" s="14">
        <v>16656</v>
      </c>
      <c r="D43" s="15">
        <v>307243000</v>
      </c>
      <c r="E43" s="15">
        <v>5092000</v>
      </c>
      <c r="F43" s="15">
        <v>35477000</v>
      </c>
      <c r="G43" s="17">
        <v>718551000</v>
      </c>
      <c r="H43" s="15">
        <v>196565000</v>
      </c>
      <c r="I43" s="15">
        <v>191504000</v>
      </c>
      <c r="J43" s="15">
        <v>15015000</v>
      </c>
      <c r="K43" s="15">
        <v>294658000</v>
      </c>
      <c r="L43" s="15">
        <v>694054000</v>
      </c>
      <c r="M43" s="15">
        <v>97758000</v>
      </c>
    </row>
    <row r="44" spans="1:13" ht="12.75">
      <c r="A44" s="7">
        <v>43</v>
      </c>
      <c r="B44" s="8" t="s">
        <v>116</v>
      </c>
      <c r="C44" s="14">
        <v>3674</v>
      </c>
      <c r="D44" s="15">
        <v>78886000</v>
      </c>
      <c r="E44" s="15">
        <v>100000</v>
      </c>
      <c r="F44" s="17">
        <v>19500000</v>
      </c>
      <c r="G44" s="15">
        <v>122771000</v>
      </c>
      <c r="H44" s="15">
        <v>30784000</v>
      </c>
      <c r="I44" s="15">
        <v>26336000</v>
      </c>
      <c r="J44" s="15">
        <v>775000</v>
      </c>
      <c r="K44" s="15">
        <v>40942000</v>
      </c>
      <c r="L44" s="15">
        <v>100957000</v>
      </c>
      <c r="M44" s="15">
        <v>28369000</v>
      </c>
    </row>
    <row r="45" spans="1:13" ht="12.75">
      <c r="A45" s="7">
        <v>44</v>
      </c>
      <c r="B45" s="8" t="s">
        <v>117</v>
      </c>
      <c r="C45" s="14">
        <v>9966</v>
      </c>
      <c r="D45" s="15">
        <v>197514000</v>
      </c>
      <c r="E45" s="15">
        <v>3082000</v>
      </c>
      <c r="F45" s="15">
        <v>18817000</v>
      </c>
      <c r="G45" s="15">
        <v>206164000</v>
      </c>
      <c r="H45" s="17">
        <v>140363000</v>
      </c>
      <c r="I45" s="15">
        <v>120481000</v>
      </c>
      <c r="J45" s="15">
        <v>15015000</v>
      </c>
      <c r="K45" s="15">
        <v>51907000</v>
      </c>
      <c r="L45" s="17">
        <v>507847000</v>
      </c>
      <c r="M45" s="15">
        <v>59960000</v>
      </c>
    </row>
    <row r="46" spans="1:13" ht="12.75">
      <c r="A46" s="9">
        <v>45</v>
      </c>
      <c r="B46" s="10" t="s">
        <v>118</v>
      </c>
      <c r="C46" s="16">
        <v>344</v>
      </c>
      <c r="D46" s="17">
        <v>32085000</v>
      </c>
      <c r="E46" s="15">
        <v>26000</v>
      </c>
      <c r="F46" s="17">
        <v>1646000</v>
      </c>
      <c r="G46" s="15">
        <v>9243000</v>
      </c>
      <c r="H46" s="15">
        <v>914000</v>
      </c>
      <c r="I46" s="17">
        <v>32748000</v>
      </c>
      <c r="J46" s="15">
        <v>55000</v>
      </c>
      <c r="K46" s="17">
        <v>17623000</v>
      </c>
      <c r="L46" s="15">
        <v>5138000</v>
      </c>
      <c r="M46" s="15">
        <v>1704000</v>
      </c>
    </row>
    <row r="47" spans="1:13" ht="12.75">
      <c r="A47" s="9">
        <v>46</v>
      </c>
      <c r="B47" s="10" t="s">
        <v>119</v>
      </c>
      <c r="C47" s="16">
        <v>2684</v>
      </c>
      <c r="D47" s="17">
        <v>65122071.23999999</v>
      </c>
      <c r="E47" s="15">
        <v>558258.4</v>
      </c>
      <c r="F47" s="17">
        <v>15627563</v>
      </c>
      <c r="G47" s="15">
        <v>40475001.239999995</v>
      </c>
      <c r="H47" s="15">
        <v>8739002.19</v>
      </c>
      <c r="I47" s="15">
        <v>45929472.400000006</v>
      </c>
      <c r="J47" s="15">
        <v>2690678.8</v>
      </c>
      <c r="K47" s="17">
        <v>168929112.29999998</v>
      </c>
      <c r="L47" s="17">
        <v>134098388.03999999</v>
      </c>
      <c r="M47" s="15">
        <v>22665613.61</v>
      </c>
    </row>
    <row r="48" spans="1:13" ht="12.75">
      <c r="A48" s="7">
        <v>47</v>
      </c>
      <c r="B48" s="8" t="s">
        <v>120</v>
      </c>
      <c r="C48" s="14">
        <v>10393</v>
      </c>
      <c r="D48" s="15">
        <v>210109000</v>
      </c>
      <c r="E48" s="15">
        <v>3516000</v>
      </c>
      <c r="F48" s="15">
        <v>15459000</v>
      </c>
      <c r="G48" s="15">
        <v>201912000</v>
      </c>
      <c r="H48" s="15">
        <v>86681000</v>
      </c>
      <c r="I48" s="17">
        <v>936883000</v>
      </c>
      <c r="J48" s="15">
        <v>16505000</v>
      </c>
      <c r="K48" s="17">
        <v>204223000</v>
      </c>
      <c r="L48" s="15">
        <v>363931000</v>
      </c>
      <c r="M48" s="17">
        <v>151071000</v>
      </c>
    </row>
    <row r="49" spans="1:13" ht="12.75">
      <c r="A49" s="9">
        <v>48</v>
      </c>
      <c r="B49" s="10" t="s">
        <v>121</v>
      </c>
      <c r="C49" s="16">
        <v>4086</v>
      </c>
      <c r="D49" s="17">
        <v>184078000</v>
      </c>
      <c r="E49" s="15">
        <v>250000</v>
      </c>
      <c r="F49" s="17">
        <v>37358000</v>
      </c>
      <c r="G49" s="17">
        <v>168901000</v>
      </c>
      <c r="H49" s="17">
        <v>73601000</v>
      </c>
      <c r="I49" s="17">
        <v>250178000</v>
      </c>
      <c r="J49" s="17">
        <v>12555000</v>
      </c>
      <c r="K49" s="17">
        <v>105526000</v>
      </c>
      <c r="L49" s="15">
        <v>149267000</v>
      </c>
      <c r="M49" s="15">
        <v>29707000</v>
      </c>
    </row>
    <row r="50" spans="1:13" ht="12.75">
      <c r="A50" s="9">
        <v>49</v>
      </c>
      <c r="B50" s="10" t="s">
        <v>122</v>
      </c>
      <c r="C50" s="16">
        <v>11945</v>
      </c>
      <c r="D50" s="17">
        <v>288131000</v>
      </c>
      <c r="E50" s="17">
        <v>11462000</v>
      </c>
      <c r="F50" s="15">
        <v>35138000</v>
      </c>
      <c r="G50" s="17">
        <v>788766000</v>
      </c>
      <c r="H50" s="15">
        <v>74160000</v>
      </c>
      <c r="I50" s="15">
        <v>174514000</v>
      </c>
      <c r="J50" s="15">
        <v>21285000</v>
      </c>
      <c r="K50" s="15">
        <v>161695000</v>
      </c>
      <c r="L50" s="15">
        <v>446807000</v>
      </c>
      <c r="M50" s="15">
        <v>79017000</v>
      </c>
    </row>
    <row r="51" spans="1:13" ht="12.75">
      <c r="A51" s="7">
        <v>50</v>
      </c>
      <c r="B51" s="8" t="s">
        <v>123</v>
      </c>
      <c r="C51" s="14">
        <v>5722</v>
      </c>
      <c r="D51" s="15">
        <v>113511946.97999999</v>
      </c>
      <c r="E51" s="17">
        <v>2657000.74</v>
      </c>
      <c r="F51" s="17">
        <v>24648760</v>
      </c>
      <c r="G51" s="15">
        <v>180757878.09999996</v>
      </c>
      <c r="H51" s="17">
        <v>216819737.78000003</v>
      </c>
      <c r="I51" s="17">
        <v>120414777.60999998</v>
      </c>
      <c r="J51" s="17">
        <v>15040708.040000001</v>
      </c>
      <c r="K51" s="15">
        <v>70742237.2</v>
      </c>
      <c r="L51" s="15">
        <v>208911145.71</v>
      </c>
      <c r="M51" s="15">
        <v>35946854.32</v>
      </c>
    </row>
    <row r="52" spans="1:13" ht="12.75">
      <c r="A52" s="7">
        <v>51</v>
      </c>
      <c r="B52" s="8" t="s">
        <v>124</v>
      </c>
      <c r="C52" s="14">
        <v>14179</v>
      </c>
      <c r="D52" s="15">
        <v>276306000</v>
      </c>
      <c r="E52" s="15">
        <v>3411000</v>
      </c>
      <c r="F52" s="15">
        <v>32080000</v>
      </c>
      <c r="G52" s="17">
        <v>556447000</v>
      </c>
      <c r="H52" s="15">
        <v>125679000</v>
      </c>
      <c r="I52" s="15">
        <v>72429000</v>
      </c>
      <c r="J52" s="17">
        <v>52533000</v>
      </c>
      <c r="K52" s="15">
        <v>118441000</v>
      </c>
      <c r="L52" s="17">
        <v>674185000</v>
      </c>
      <c r="M52" s="15">
        <v>79997000</v>
      </c>
    </row>
    <row r="53" spans="1:13" ht="12.75">
      <c r="A53" s="7">
        <v>52</v>
      </c>
      <c r="B53" s="8" t="s">
        <v>125</v>
      </c>
      <c r="C53" s="14">
        <v>13992</v>
      </c>
      <c r="D53" s="15">
        <v>184395000</v>
      </c>
      <c r="E53" s="15">
        <v>0</v>
      </c>
      <c r="F53" s="15">
        <v>29099000</v>
      </c>
      <c r="G53" s="15">
        <v>334922000</v>
      </c>
      <c r="H53" s="17">
        <v>281673000</v>
      </c>
      <c r="I53" s="15">
        <v>121530000</v>
      </c>
      <c r="J53" s="15">
        <v>13466000</v>
      </c>
      <c r="K53" s="15">
        <v>150193000</v>
      </c>
      <c r="L53" s="15">
        <v>409733000</v>
      </c>
      <c r="M53" s="15">
        <v>101602000</v>
      </c>
    </row>
    <row r="54" spans="1:13" ht="12.75">
      <c r="A54" s="9">
        <v>53</v>
      </c>
      <c r="B54" s="10" t="s">
        <v>126</v>
      </c>
      <c r="C54" s="16">
        <v>15047</v>
      </c>
      <c r="D54" s="17">
        <v>591713000</v>
      </c>
      <c r="E54" s="17">
        <v>6598000</v>
      </c>
      <c r="F54" s="15">
        <v>39904000</v>
      </c>
      <c r="G54" s="15">
        <v>451824000</v>
      </c>
      <c r="H54" s="17">
        <v>1435245000</v>
      </c>
      <c r="I54" s="17">
        <v>694168000</v>
      </c>
      <c r="J54" s="17">
        <v>66719000</v>
      </c>
      <c r="K54" s="17">
        <v>326076000</v>
      </c>
      <c r="L54" s="15">
        <v>447358000</v>
      </c>
      <c r="M54" s="17">
        <v>140532000</v>
      </c>
    </row>
    <row r="55" spans="1:13" ht="12.75">
      <c r="A55" s="7">
        <v>54</v>
      </c>
      <c r="B55" s="8" t="s">
        <v>127</v>
      </c>
      <c r="C55" s="14">
        <v>21945</v>
      </c>
      <c r="D55" s="15">
        <v>465305000</v>
      </c>
      <c r="E55" s="15">
        <v>6849000</v>
      </c>
      <c r="F55" s="17">
        <v>81424000</v>
      </c>
      <c r="G55" s="15">
        <v>388117000</v>
      </c>
      <c r="H55" s="15">
        <v>270330000</v>
      </c>
      <c r="I55" s="17">
        <v>469178000</v>
      </c>
      <c r="J55" s="15">
        <v>16392000</v>
      </c>
      <c r="K55" s="17">
        <v>494220000</v>
      </c>
      <c r="L55" s="15">
        <v>624747000</v>
      </c>
      <c r="M55" s="15">
        <v>168680000</v>
      </c>
    </row>
    <row r="56" spans="1:13" ht="12.75">
      <c r="A56" s="9">
        <v>55</v>
      </c>
      <c r="B56" s="10" t="s">
        <v>128</v>
      </c>
      <c r="C56" s="16">
        <v>688</v>
      </c>
      <c r="D56" s="17">
        <v>21568000</v>
      </c>
      <c r="E56" s="15">
        <v>0</v>
      </c>
      <c r="F56" s="17">
        <v>2594000</v>
      </c>
      <c r="G56" s="15">
        <v>11655000</v>
      </c>
      <c r="H56" s="15">
        <v>5142000</v>
      </c>
      <c r="I56" s="15">
        <v>3186000</v>
      </c>
      <c r="J56" s="17">
        <v>29344000</v>
      </c>
      <c r="K56" s="15">
        <v>4102000</v>
      </c>
      <c r="L56" s="17">
        <v>31117000</v>
      </c>
      <c r="M56" s="15">
        <v>5086000</v>
      </c>
    </row>
    <row r="57" spans="1:13" ht="12.75">
      <c r="A57" s="7">
        <v>56</v>
      </c>
      <c r="B57" s="8" t="s">
        <v>129</v>
      </c>
      <c r="C57" s="14">
        <v>2329</v>
      </c>
      <c r="D57" s="15">
        <v>36070000</v>
      </c>
      <c r="E57" s="15">
        <v>676000</v>
      </c>
      <c r="F57" s="15">
        <v>3116000</v>
      </c>
      <c r="G57" s="17">
        <v>80525000</v>
      </c>
      <c r="H57" s="15">
        <v>20698000</v>
      </c>
      <c r="I57" s="15">
        <v>7936000</v>
      </c>
      <c r="J57" s="15">
        <v>630000</v>
      </c>
      <c r="K57" s="15">
        <v>13332000</v>
      </c>
      <c r="L57" s="15">
        <v>89711000</v>
      </c>
      <c r="M57" s="17">
        <v>25872000</v>
      </c>
    </row>
    <row r="58" spans="1:13" ht="12.75">
      <c r="A58" s="7">
        <v>57</v>
      </c>
      <c r="B58" s="8" t="s">
        <v>130</v>
      </c>
      <c r="C58" s="14">
        <v>27044</v>
      </c>
      <c r="D58" s="15">
        <v>458372000</v>
      </c>
      <c r="E58" s="15">
        <v>8429000</v>
      </c>
      <c r="F58" s="15">
        <v>62302000</v>
      </c>
      <c r="G58" s="15">
        <v>711686000</v>
      </c>
      <c r="H58" s="15">
        <v>186167000</v>
      </c>
      <c r="I58" s="17">
        <v>657512000</v>
      </c>
      <c r="J58" s="15">
        <v>8202000</v>
      </c>
      <c r="K58" s="15">
        <v>359248000</v>
      </c>
      <c r="L58" s="17">
        <v>1201621000</v>
      </c>
      <c r="M58" s="15">
        <v>174412000</v>
      </c>
    </row>
    <row r="59" spans="1:13" ht="12.75">
      <c r="A59" s="9">
        <v>58</v>
      </c>
      <c r="B59" s="10" t="s">
        <v>131</v>
      </c>
      <c r="C59" s="16">
        <v>6177</v>
      </c>
      <c r="D59" s="17">
        <v>166299156.00000003</v>
      </c>
      <c r="E59" s="17">
        <v>3663665</v>
      </c>
      <c r="F59" s="17">
        <v>20439053</v>
      </c>
      <c r="G59" s="17">
        <v>234630951</v>
      </c>
      <c r="H59" s="17">
        <v>96671129</v>
      </c>
      <c r="I59" s="17">
        <v>204305728</v>
      </c>
      <c r="J59" s="15">
        <v>3739233</v>
      </c>
      <c r="K59" s="17">
        <v>226241345.00000003</v>
      </c>
      <c r="L59" s="15">
        <v>229199828</v>
      </c>
      <c r="M59" s="15">
        <v>49059987</v>
      </c>
    </row>
    <row r="60" spans="1:13" ht="12.75">
      <c r="A60" s="7">
        <v>59</v>
      </c>
      <c r="B60" s="8" t="s">
        <v>132</v>
      </c>
      <c r="C60" s="14">
        <v>6734</v>
      </c>
      <c r="D60" s="15">
        <v>129819000</v>
      </c>
      <c r="E60" s="15">
        <v>1605000</v>
      </c>
      <c r="F60" s="17">
        <v>22885000</v>
      </c>
      <c r="G60" s="17">
        <v>244111000</v>
      </c>
      <c r="H60" s="15">
        <v>72133000</v>
      </c>
      <c r="I60" s="15">
        <v>64076000</v>
      </c>
      <c r="J60" s="15">
        <v>675000</v>
      </c>
      <c r="K60" s="15">
        <v>58266000</v>
      </c>
      <c r="L60" s="17">
        <v>347894000</v>
      </c>
      <c r="M60" s="15">
        <v>56167000</v>
      </c>
    </row>
    <row r="61" spans="1:13" ht="12.75">
      <c r="A61" s="9">
        <v>60</v>
      </c>
      <c r="B61" s="10" t="s">
        <v>133</v>
      </c>
      <c r="C61" s="16">
        <v>4509</v>
      </c>
      <c r="D61" s="17">
        <v>122938000</v>
      </c>
      <c r="E61" s="15">
        <v>0</v>
      </c>
      <c r="F61" s="15">
        <v>13173000</v>
      </c>
      <c r="G61" s="17">
        <v>271884000</v>
      </c>
      <c r="H61" s="17">
        <v>62929000</v>
      </c>
      <c r="I61" s="15">
        <v>30421000</v>
      </c>
      <c r="J61" s="17">
        <v>14130000</v>
      </c>
      <c r="K61" s="15">
        <v>52200000</v>
      </c>
      <c r="L61" s="15">
        <v>156384000</v>
      </c>
      <c r="M61" s="17">
        <v>54380000</v>
      </c>
    </row>
    <row r="62" spans="1:13" ht="12.75">
      <c r="A62" s="9">
        <v>61</v>
      </c>
      <c r="B62" s="10" t="s">
        <v>134</v>
      </c>
      <c r="C62" s="16">
        <v>632</v>
      </c>
      <c r="D62" s="17">
        <v>27269283.970000003</v>
      </c>
      <c r="E62" s="15">
        <v>0</v>
      </c>
      <c r="F62" s="15">
        <v>1307281.03</v>
      </c>
      <c r="G62" s="15">
        <v>7829617.739999999</v>
      </c>
      <c r="H62" s="15">
        <v>3399275.53</v>
      </c>
      <c r="I62" s="17">
        <v>13296529.66</v>
      </c>
      <c r="J62" s="15">
        <v>604418.86</v>
      </c>
      <c r="K62" s="15">
        <v>7179595.09</v>
      </c>
      <c r="L62" s="15">
        <v>21111231.599999998</v>
      </c>
      <c r="M62" s="15">
        <v>3478967.22</v>
      </c>
    </row>
    <row r="63" spans="1:13" ht="12.75">
      <c r="A63" s="7">
        <v>62</v>
      </c>
      <c r="B63" s="8" t="s">
        <v>135</v>
      </c>
      <c r="C63" s="14">
        <v>16799</v>
      </c>
      <c r="D63" s="15">
        <v>324498000</v>
      </c>
      <c r="E63" s="15">
        <v>4824000</v>
      </c>
      <c r="F63" s="17">
        <v>59378000</v>
      </c>
      <c r="G63" s="17">
        <v>775265000</v>
      </c>
      <c r="H63" s="15">
        <v>79322000</v>
      </c>
      <c r="I63" s="15">
        <v>154087000</v>
      </c>
      <c r="J63" s="17">
        <v>37297000</v>
      </c>
      <c r="K63" s="15">
        <v>211117000</v>
      </c>
      <c r="L63" s="15">
        <v>612216000</v>
      </c>
      <c r="M63" s="17">
        <v>187919000</v>
      </c>
    </row>
    <row r="64" spans="1:13" ht="12.75">
      <c r="A64" s="9">
        <v>63</v>
      </c>
      <c r="B64" s="10" t="s">
        <v>136</v>
      </c>
      <c r="C64" s="16">
        <v>3564</v>
      </c>
      <c r="D64" s="17">
        <v>92716000</v>
      </c>
      <c r="E64" s="17">
        <v>2740000</v>
      </c>
      <c r="F64" s="17">
        <v>24664000</v>
      </c>
      <c r="G64" s="17">
        <v>151079000</v>
      </c>
      <c r="H64" s="17">
        <v>110066000</v>
      </c>
      <c r="I64" s="15">
        <v>43598000</v>
      </c>
      <c r="J64" s="17">
        <v>7934000</v>
      </c>
      <c r="K64" s="15">
        <v>41859000</v>
      </c>
      <c r="L64" s="17">
        <v>176986000</v>
      </c>
      <c r="M64" s="15">
        <v>27754000</v>
      </c>
    </row>
    <row r="65" spans="1:13" ht="12.75">
      <c r="A65" s="9">
        <v>64</v>
      </c>
      <c r="B65" s="10" t="s">
        <v>137</v>
      </c>
      <c r="C65" s="16">
        <v>4599</v>
      </c>
      <c r="D65" s="17">
        <v>165846000</v>
      </c>
      <c r="E65" s="15">
        <v>1181000</v>
      </c>
      <c r="F65" s="15">
        <v>7376000</v>
      </c>
      <c r="G65" s="17">
        <v>195959000</v>
      </c>
      <c r="H65" s="17">
        <v>90226000</v>
      </c>
      <c r="I65" s="17">
        <v>1231135000</v>
      </c>
      <c r="J65" s="15">
        <v>514000</v>
      </c>
      <c r="K65" s="15">
        <v>63496000</v>
      </c>
      <c r="L65" s="17">
        <v>476864000</v>
      </c>
      <c r="M65" s="15">
        <v>37389000</v>
      </c>
    </row>
    <row r="66" spans="1:13" ht="12.75">
      <c r="A66" s="9">
        <v>65</v>
      </c>
      <c r="B66" s="10" t="s">
        <v>138</v>
      </c>
      <c r="C66" s="16">
        <v>49090</v>
      </c>
      <c r="D66" s="17">
        <v>1677947000</v>
      </c>
      <c r="E66" s="17">
        <v>25703000</v>
      </c>
      <c r="F66" s="17">
        <v>277171000</v>
      </c>
      <c r="G66" s="17">
        <v>2536268000</v>
      </c>
      <c r="H66" s="17">
        <v>718887000</v>
      </c>
      <c r="I66" s="15">
        <v>331145000</v>
      </c>
      <c r="J66" s="15">
        <v>50095000</v>
      </c>
      <c r="K66" s="17">
        <v>966562000</v>
      </c>
      <c r="L66" s="17">
        <v>2526457000</v>
      </c>
      <c r="M66" s="17">
        <v>542899000</v>
      </c>
    </row>
    <row r="67" spans="1:13" ht="12.75">
      <c r="A67" s="9">
        <v>66</v>
      </c>
      <c r="B67" s="10" t="s">
        <v>139</v>
      </c>
      <c r="C67" s="16">
        <v>698</v>
      </c>
      <c r="D67" s="17">
        <v>56255000</v>
      </c>
      <c r="E67" s="15">
        <v>0</v>
      </c>
      <c r="F67" s="17">
        <v>3517000</v>
      </c>
      <c r="G67" s="17">
        <v>140541000</v>
      </c>
      <c r="H67" s="15">
        <v>434000</v>
      </c>
      <c r="I67" s="15">
        <v>11232000</v>
      </c>
      <c r="J67" s="15">
        <v>973000</v>
      </c>
      <c r="K67" s="15">
        <v>977000</v>
      </c>
      <c r="L67" s="15">
        <v>17525000</v>
      </c>
      <c r="M67" s="17">
        <v>24504000</v>
      </c>
    </row>
    <row r="68" spans="1:13" ht="12.75">
      <c r="A68" s="7">
        <v>67</v>
      </c>
      <c r="B68" s="8" t="s">
        <v>140</v>
      </c>
      <c r="C68" s="14">
        <v>3367</v>
      </c>
      <c r="D68" s="15">
        <v>72750000</v>
      </c>
      <c r="E68" s="17">
        <v>1769000</v>
      </c>
      <c r="F68" s="17">
        <v>23110000</v>
      </c>
      <c r="G68" s="17">
        <v>186885000</v>
      </c>
      <c r="H68" s="15">
        <v>19889000</v>
      </c>
      <c r="I68" s="15">
        <v>19889000</v>
      </c>
      <c r="J68" s="17">
        <v>14834000</v>
      </c>
      <c r="K68" s="15">
        <v>31967000</v>
      </c>
      <c r="L68" s="15">
        <v>137636000</v>
      </c>
      <c r="M68" s="17">
        <v>36020000</v>
      </c>
    </row>
    <row r="69" spans="1:13" ht="12.75">
      <c r="A69" s="7">
        <v>68</v>
      </c>
      <c r="B69" s="8" t="s">
        <v>141</v>
      </c>
      <c r="C69" s="14">
        <v>52689</v>
      </c>
      <c r="D69" s="15">
        <v>931941000</v>
      </c>
      <c r="E69" s="17">
        <v>31025000</v>
      </c>
      <c r="F69" s="17">
        <v>288698000</v>
      </c>
      <c r="G69" s="17">
        <v>2891668000</v>
      </c>
      <c r="H69" s="15">
        <v>0</v>
      </c>
      <c r="I69" s="15">
        <v>469730000</v>
      </c>
      <c r="J69" s="17">
        <v>525654000</v>
      </c>
      <c r="K69" s="17">
        <v>1353267000</v>
      </c>
      <c r="L69" s="15">
        <v>1766108000</v>
      </c>
      <c r="M69" s="15">
        <v>397526000</v>
      </c>
    </row>
    <row r="70" spans="1:13" ht="12.75">
      <c r="A70" s="9">
        <v>69</v>
      </c>
      <c r="B70" s="10" t="s">
        <v>142</v>
      </c>
      <c r="C70" s="16">
        <v>5372</v>
      </c>
      <c r="D70" s="17">
        <v>396508290.93</v>
      </c>
      <c r="E70" s="15">
        <v>405899.7</v>
      </c>
      <c r="F70" s="17">
        <v>34660152.43</v>
      </c>
      <c r="G70" s="17">
        <v>277381417.92999995</v>
      </c>
      <c r="H70" s="17">
        <v>301897099.37000006</v>
      </c>
      <c r="I70" s="15">
        <v>42602458.3</v>
      </c>
      <c r="J70" s="15">
        <v>2341387.28</v>
      </c>
      <c r="K70" s="17">
        <v>129177816.08</v>
      </c>
      <c r="L70" s="15">
        <v>183443585.07999995</v>
      </c>
      <c r="M70" s="17">
        <v>54143617.16000002</v>
      </c>
    </row>
    <row r="71" spans="1:13" ht="12.75">
      <c r="A71" s="7">
        <v>70</v>
      </c>
      <c r="B71" s="8" t="s">
        <v>143</v>
      </c>
      <c r="C71" s="14">
        <v>3574</v>
      </c>
      <c r="D71" s="15">
        <v>49925386.83</v>
      </c>
      <c r="E71" s="15">
        <v>1249253.07</v>
      </c>
      <c r="F71" s="15">
        <v>6582397</v>
      </c>
      <c r="G71" s="15">
        <v>70265352.58999999</v>
      </c>
      <c r="H71" s="17">
        <v>88965729.77</v>
      </c>
      <c r="I71" s="15">
        <v>34133556.330000006</v>
      </c>
      <c r="J71" s="15">
        <v>6358299.090000001</v>
      </c>
      <c r="K71" s="15">
        <v>17230627.96</v>
      </c>
      <c r="L71" s="15">
        <v>130219625.41000001</v>
      </c>
      <c r="M71" s="15">
        <v>26318297.58</v>
      </c>
    </row>
    <row r="72" spans="1:13" ht="12.75">
      <c r="A72" s="9">
        <v>71</v>
      </c>
      <c r="B72" s="10" t="s">
        <v>144</v>
      </c>
      <c r="C72" s="16">
        <v>27992</v>
      </c>
      <c r="D72" s="17">
        <v>676690000</v>
      </c>
      <c r="E72" s="17">
        <v>16855000</v>
      </c>
      <c r="F72" s="17">
        <v>122950000</v>
      </c>
      <c r="G72" s="17">
        <v>1549877000</v>
      </c>
      <c r="H72" s="15">
        <v>233604000</v>
      </c>
      <c r="I72" s="15">
        <v>387788000</v>
      </c>
      <c r="J72" s="15">
        <v>18933000</v>
      </c>
      <c r="K72" s="15">
        <v>486202000</v>
      </c>
      <c r="L72" s="15">
        <v>654424000</v>
      </c>
      <c r="M72" s="17">
        <v>961669000</v>
      </c>
    </row>
    <row r="73" spans="1:13" ht="12.75">
      <c r="A73" s="7">
        <v>72</v>
      </c>
      <c r="B73" s="8" t="s">
        <v>145</v>
      </c>
      <c r="C73" s="14">
        <v>4554</v>
      </c>
      <c r="D73" s="15">
        <v>63935000</v>
      </c>
      <c r="E73" s="15">
        <v>713000</v>
      </c>
      <c r="F73" s="15">
        <v>8443000</v>
      </c>
      <c r="G73" s="15">
        <v>124434000</v>
      </c>
      <c r="H73" s="17">
        <v>72071000</v>
      </c>
      <c r="I73" s="15">
        <v>60138000</v>
      </c>
      <c r="J73" s="15">
        <v>2863000</v>
      </c>
      <c r="K73" s="15">
        <v>18506000</v>
      </c>
      <c r="L73" s="15">
        <v>141799000</v>
      </c>
      <c r="M73" s="17">
        <v>64257000</v>
      </c>
    </row>
    <row r="74" spans="1:13" ht="12.75">
      <c r="A74" s="9">
        <v>73</v>
      </c>
      <c r="B74" s="10" t="s">
        <v>146</v>
      </c>
      <c r="C74" s="16">
        <v>1644</v>
      </c>
      <c r="D74" s="17">
        <v>63709387.45000001</v>
      </c>
      <c r="E74" s="15">
        <v>135867.8</v>
      </c>
      <c r="F74" s="15">
        <v>3960528</v>
      </c>
      <c r="G74" s="15">
        <v>49681725.510000005</v>
      </c>
      <c r="H74" s="17">
        <v>31836417.319999997</v>
      </c>
      <c r="I74" s="17">
        <v>656509504.53</v>
      </c>
      <c r="J74" s="17">
        <v>10408230.64</v>
      </c>
      <c r="K74" s="15">
        <v>16980143.400000002</v>
      </c>
      <c r="L74" s="15">
        <v>41329034.64</v>
      </c>
      <c r="M74" s="15">
        <v>13613890.530000001</v>
      </c>
    </row>
    <row r="75" spans="1:13" ht="12.75">
      <c r="A75" s="7">
        <v>74</v>
      </c>
      <c r="B75" s="8" t="s">
        <v>147</v>
      </c>
      <c r="C75" s="14">
        <v>13797</v>
      </c>
      <c r="D75" s="15">
        <v>262860000</v>
      </c>
      <c r="E75" s="17">
        <v>6514000</v>
      </c>
      <c r="F75" s="15">
        <v>20523000</v>
      </c>
      <c r="G75" s="15">
        <v>396257000</v>
      </c>
      <c r="H75" s="15">
        <v>152088000</v>
      </c>
      <c r="I75" s="15">
        <v>119892000</v>
      </c>
      <c r="J75" s="17">
        <v>44002000</v>
      </c>
      <c r="K75" s="15">
        <v>129501000</v>
      </c>
      <c r="L75" s="17">
        <v>677134000</v>
      </c>
      <c r="M75" s="15">
        <v>115814000</v>
      </c>
    </row>
    <row r="76" spans="1:13" ht="12.75">
      <c r="A76" s="7">
        <v>75</v>
      </c>
      <c r="B76" s="8" t="s">
        <v>148</v>
      </c>
      <c r="C76" s="14">
        <v>11598</v>
      </c>
      <c r="D76" s="15">
        <v>201511000</v>
      </c>
      <c r="E76" s="15">
        <v>1575000</v>
      </c>
      <c r="F76" s="15">
        <v>12004000</v>
      </c>
      <c r="G76" s="17">
        <v>454635000</v>
      </c>
      <c r="H76" s="17">
        <v>269298000</v>
      </c>
      <c r="I76" s="17">
        <v>223482000</v>
      </c>
      <c r="J76" s="17">
        <v>96505000</v>
      </c>
      <c r="K76" s="15">
        <v>118530000</v>
      </c>
      <c r="L76" s="15">
        <v>479750000</v>
      </c>
      <c r="M76" s="15">
        <v>81230000</v>
      </c>
    </row>
    <row r="77" spans="1:13" ht="12.75">
      <c r="A77" s="9">
        <v>76</v>
      </c>
      <c r="B77" s="10" t="s">
        <v>149</v>
      </c>
      <c r="C77" s="16">
        <v>11496</v>
      </c>
      <c r="D77" s="17">
        <v>495454207.52</v>
      </c>
      <c r="E77" s="15">
        <v>3039178.8</v>
      </c>
      <c r="F77" s="15">
        <v>27072678.509999998</v>
      </c>
      <c r="G77" s="15">
        <v>384403722.82000005</v>
      </c>
      <c r="H77" s="17">
        <v>336140625.6916667</v>
      </c>
      <c r="I77" s="15">
        <v>5563140</v>
      </c>
      <c r="J77" s="15">
        <v>5869863.25</v>
      </c>
      <c r="K77" s="17">
        <v>217479155.03000003</v>
      </c>
      <c r="L77" s="15">
        <v>287494647.61</v>
      </c>
      <c r="M77" s="17">
        <v>128660109.5</v>
      </c>
    </row>
    <row r="78" spans="1:13" ht="12.75">
      <c r="A78" s="7">
        <v>77</v>
      </c>
      <c r="B78" s="8" t="s">
        <v>150</v>
      </c>
      <c r="C78" s="14">
        <v>14494</v>
      </c>
      <c r="D78" s="15">
        <v>231092000</v>
      </c>
      <c r="E78" s="15">
        <v>985000</v>
      </c>
      <c r="F78" s="15">
        <v>26192000</v>
      </c>
      <c r="G78" s="15">
        <v>362560000</v>
      </c>
      <c r="H78" s="15">
        <v>71199000</v>
      </c>
      <c r="I78" s="15">
        <v>167135000</v>
      </c>
      <c r="J78" s="15">
        <v>9387000</v>
      </c>
      <c r="K78" s="15">
        <v>194315000</v>
      </c>
      <c r="L78" s="17">
        <v>792553000</v>
      </c>
      <c r="M78" s="17">
        <v>141485000</v>
      </c>
    </row>
    <row r="79" spans="1:13" ht="12.75">
      <c r="A79" s="9">
        <v>78</v>
      </c>
      <c r="B79" s="10" t="s">
        <v>151</v>
      </c>
      <c r="C79" s="16">
        <v>266845</v>
      </c>
      <c r="D79" s="17">
        <v>6743180000</v>
      </c>
      <c r="E79" s="15">
        <v>58661000</v>
      </c>
      <c r="F79" s="17">
        <v>1064117000</v>
      </c>
      <c r="G79" s="15">
        <v>5699016000</v>
      </c>
      <c r="H79" s="17">
        <v>4214372000</v>
      </c>
      <c r="I79" s="17">
        <v>7028616000</v>
      </c>
      <c r="J79" s="15">
        <v>205884000</v>
      </c>
      <c r="K79" s="17">
        <v>5834179000</v>
      </c>
      <c r="L79" s="17">
        <v>13904636000</v>
      </c>
      <c r="M79" s="17">
        <v>2834967000</v>
      </c>
    </row>
    <row r="80" spans="1:13" ht="12.75">
      <c r="A80" s="7">
        <v>79</v>
      </c>
      <c r="B80" s="8" t="s">
        <v>152</v>
      </c>
      <c r="C80" s="14">
        <v>2693</v>
      </c>
      <c r="D80" s="15">
        <v>46280000</v>
      </c>
      <c r="E80" s="15">
        <v>90000</v>
      </c>
      <c r="F80" s="17">
        <v>10310000</v>
      </c>
      <c r="G80" s="17">
        <v>94428000</v>
      </c>
      <c r="H80" s="15">
        <v>33481000</v>
      </c>
      <c r="I80" s="15">
        <v>34465000</v>
      </c>
      <c r="J80" s="15">
        <v>292000</v>
      </c>
      <c r="K80" s="17">
        <v>79347000</v>
      </c>
      <c r="L80" s="15">
        <v>82301000</v>
      </c>
      <c r="M80" s="17">
        <v>39120000</v>
      </c>
    </row>
    <row r="81" spans="1:13" ht="12.75">
      <c r="A81" s="7">
        <v>80</v>
      </c>
      <c r="B81" s="8" t="s">
        <v>153</v>
      </c>
      <c r="C81" s="14">
        <v>12162</v>
      </c>
      <c r="D81" s="15">
        <v>268684664.9</v>
      </c>
      <c r="E81" s="15">
        <v>2870361.38</v>
      </c>
      <c r="F81" s="15">
        <v>26970755.439999998</v>
      </c>
      <c r="G81" s="15">
        <v>403009182.01000005</v>
      </c>
      <c r="H81" s="17">
        <v>311282857.44</v>
      </c>
      <c r="I81" s="15">
        <v>208739550.88999996</v>
      </c>
      <c r="J81" s="17">
        <v>75440979.72</v>
      </c>
      <c r="K81" s="15">
        <v>121245459.66</v>
      </c>
      <c r="L81" s="15">
        <v>493879191.12999994</v>
      </c>
      <c r="M81" s="15">
        <v>75428698.46000001</v>
      </c>
    </row>
    <row r="82" spans="1:13" ht="12.75">
      <c r="A82" s="9">
        <v>81</v>
      </c>
      <c r="B82" s="10" t="s">
        <v>154</v>
      </c>
      <c r="C82" s="16">
        <v>11674</v>
      </c>
      <c r="D82" s="17">
        <v>295299754.96000004</v>
      </c>
      <c r="E82" s="17">
        <v>10991937.040000001</v>
      </c>
      <c r="F82" s="15">
        <v>23687163.349999998</v>
      </c>
      <c r="G82" s="17">
        <v>517462975.19</v>
      </c>
      <c r="H82" s="15">
        <v>86734582.13</v>
      </c>
      <c r="I82" s="15">
        <v>214302528.85000002</v>
      </c>
      <c r="J82" s="15">
        <v>4813987.2</v>
      </c>
      <c r="K82" s="15">
        <v>186076977.52</v>
      </c>
      <c r="L82" s="17">
        <v>629680841.2599999</v>
      </c>
      <c r="M82" s="15">
        <v>67654211.69999999</v>
      </c>
    </row>
    <row r="83" spans="1:13" ht="12.75">
      <c r="A83" s="7">
        <v>82</v>
      </c>
      <c r="B83" s="8" t="s">
        <v>155</v>
      </c>
      <c r="C83" s="14">
        <v>3831</v>
      </c>
      <c r="D83" s="15">
        <v>77134831.89999999</v>
      </c>
      <c r="E83" s="15">
        <v>550792</v>
      </c>
      <c r="F83" s="15">
        <v>6200000</v>
      </c>
      <c r="G83" s="17">
        <v>140766653.63</v>
      </c>
      <c r="H83" s="17">
        <v>70986840.28</v>
      </c>
      <c r="I83" s="17">
        <v>72852408.02</v>
      </c>
      <c r="J83" s="17">
        <v>26998301.560000002</v>
      </c>
      <c r="K83" s="15">
        <v>35037748.059999995</v>
      </c>
      <c r="L83" s="15">
        <v>109968921.57000002</v>
      </c>
      <c r="M83" s="15">
        <v>24201178.289999995</v>
      </c>
    </row>
    <row r="84" spans="1:13" ht="12.75">
      <c r="A84" s="9">
        <v>83</v>
      </c>
      <c r="B84" s="10" t="s">
        <v>156</v>
      </c>
      <c r="C84" s="16">
        <v>2046</v>
      </c>
      <c r="D84" s="17">
        <v>49697000</v>
      </c>
      <c r="E84" s="15">
        <v>0</v>
      </c>
      <c r="F84" s="17">
        <v>13746000</v>
      </c>
      <c r="G84" s="15">
        <v>35962000</v>
      </c>
      <c r="H84" s="15">
        <v>17717000</v>
      </c>
      <c r="I84" s="17">
        <v>48667000</v>
      </c>
      <c r="J84" s="15">
        <v>1211000</v>
      </c>
      <c r="K84" s="17">
        <v>79672000</v>
      </c>
      <c r="L84" s="15">
        <v>76001000</v>
      </c>
      <c r="M84" s="17">
        <v>20914000</v>
      </c>
    </row>
    <row r="85" spans="1:13" ht="12.75">
      <c r="A85" s="7">
        <v>84</v>
      </c>
      <c r="B85" s="8" t="s">
        <v>157</v>
      </c>
      <c r="C85" s="14">
        <v>3138</v>
      </c>
      <c r="D85" s="15">
        <v>71192000</v>
      </c>
      <c r="E85" s="15">
        <v>421000</v>
      </c>
      <c r="F85" s="15">
        <v>8071000</v>
      </c>
      <c r="G85" s="15">
        <v>79413000</v>
      </c>
      <c r="H85" s="17">
        <v>308035000</v>
      </c>
      <c r="I85" s="15">
        <v>25703000</v>
      </c>
      <c r="J85" s="15">
        <v>2837000</v>
      </c>
      <c r="K85" s="15">
        <v>34502000</v>
      </c>
      <c r="L85" s="17">
        <v>214690000</v>
      </c>
      <c r="M85" s="17">
        <v>48529000</v>
      </c>
    </row>
    <row r="86" spans="1:13" ht="12.75">
      <c r="A86" s="7">
        <v>85</v>
      </c>
      <c r="B86" s="8" t="s">
        <v>158</v>
      </c>
      <c r="C86" s="14">
        <v>1609</v>
      </c>
      <c r="D86" s="15">
        <v>32917000</v>
      </c>
      <c r="E86" s="15">
        <v>500000</v>
      </c>
      <c r="F86" s="15">
        <v>4480000</v>
      </c>
      <c r="G86" s="17">
        <v>135298000</v>
      </c>
      <c r="H86" s="15">
        <v>3293000</v>
      </c>
      <c r="I86" s="15">
        <v>11834000</v>
      </c>
      <c r="J86" s="15">
        <v>1258000</v>
      </c>
      <c r="K86" s="15">
        <v>16507000</v>
      </c>
      <c r="L86" s="15">
        <v>45576000</v>
      </c>
      <c r="M86" s="15">
        <v>12186000</v>
      </c>
    </row>
    <row r="87" spans="1:13" ht="12.75">
      <c r="A87" s="9">
        <v>86</v>
      </c>
      <c r="B87" s="10" t="s">
        <v>159</v>
      </c>
      <c r="C87" s="16">
        <v>5079</v>
      </c>
      <c r="D87" s="17">
        <v>145415000</v>
      </c>
      <c r="E87" s="15">
        <v>1458000</v>
      </c>
      <c r="F87" s="15">
        <v>12014000</v>
      </c>
      <c r="G87" s="15">
        <v>53858000</v>
      </c>
      <c r="H87" s="15">
        <v>43900000</v>
      </c>
      <c r="I87" s="15">
        <v>82634000</v>
      </c>
      <c r="J87" s="15">
        <v>5126000</v>
      </c>
      <c r="K87" s="15">
        <v>51179000</v>
      </c>
      <c r="L87" s="15">
        <v>193377000</v>
      </c>
      <c r="M87" s="15">
        <v>31068000</v>
      </c>
    </row>
    <row r="88" spans="1:13" ht="12.75">
      <c r="A88" s="7">
        <v>87</v>
      </c>
      <c r="B88" s="8" t="s">
        <v>160</v>
      </c>
      <c r="C88" s="14">
        <v>4135</v>
      </c>
      <c r="D88" s="15">
        <v>75519000</v>
      </c>
      <c r="E88" s="15">
        <v>573000</v>
      </c>
      <c r="F88" s="15">
        <v>9300000</v>
      </c>
      <c r="G88" s="15">
        <v>95956000</v>
      </c>
      <c r="H88" s="17">
        <v>132256000</v>
      </c>
      <c r="I88" s="17">
        <v>328497000</v>
      </c>
      <c r="J88" s="17">
        <v>14380000</v>
      </c>
      <c r="K88" s="15">
        <v>11852000</v>
      </c>
      <c r="L88" s="17">
        <v>712467000</v>
      </c>
      <c r="M88" s="15">
        <v>26592000</v>
      </c>
    </row>
    <row r="89" spans="1:13" ht="12.75">
      <c r="A89" s="9">
        <v>88</v>
      </c>
      <c r="B89" s="10" t="s">
        <v>161</v>
      </c>
      <c r="C89" s="16">
        <v>111673</v>
      </c>
      <c r="D89" s="17">
        <v>2597003000</v>
      </c>
      <c r="E89" s="17">
        <v>49877000</v>
      </c>
      <c r="F89" s="17">
        <v>456880000</v>
      </c>
      <c r="G89" s="15">
        <v>2633473000</v>
      </c>
      <c r="H89" s="15">
        <v>1412408000</v>
      </c>
      <c r="I89" s="15">
        <v>1560610000</v>
      </c>
      <c r="J89" s="15">
        <v>46861000</v>
      </c>
      <c r="K89" s="17">
        <v>2850823000</v>
      </c>
      <c r="L89" s="15">
        <v>4009348000</v>
      </c>
      <c r="M89" s="17">
        <v>1173130000</v>
      </c>
    </row>
    <row r="90" spans="1:13" ht="12.75">
      <c r="A90" s="9">
        <v>89</v>
      </c>
      <c r="B90" s="10" t="s">
        <v>162</v>
      </c>
      <c r="C90" s="16">
        <v>4022</v>
      </c>
      <c r="D90" s="17">
        <v>97932000</v>
      </c>
      <c r="E90" s="15">
        <v>525000</v>
      </c>
      <c r="F90" s="17">
        <v>28000000</v>
      </c>
      <c r="G90" s="15">
        <v>36832000</v>
      </c>
      <c r="H90" s="15">
        <v>19685000</v>
      </c>
      <c r="I90" s="15">
        <v>24936000</v>
      </c>
      <c r="J90" s="15">
        <v>809000</v>
      </c>
      <c r="K90" s="17">
        <v>97762000</v>
      </c>
      <c r="L90" s="17">
        <v>293660000</v>
      </c>
      <c r="M90" s="15">
        <v>31281000</v>
      </c>
    </row>
    <row r="91" spans="1:13" ht="12.75">
      <c r="A91" s="7">
        <v>90</v>
      </c>
      <c r="B91" s="8" t="s">
        <v>163</v>
      </c>
      <c r="C91" s="14">
        <v>14423</v>
      </c>
      <c r="D91" s="15">
        <v>270605000</v>
      </c>
      <c r="E91" s="17">
        <v>18649000</v>
      </c>
      <c r="F91" s="15">
        <v>34464000</v>
      </c>
      <c r="G91" s="15">
        <v>440209000</v>
      </c>
      <c r="H91" s="15">
        <v>110899000</v>
      </c>
      <c r="I91" s="15">
        <v>106388000</v>
      </c>
      <c r="J91" s="17">
        <v>39540000</v>
      </c>
      <c r="K91" s="17">
        <v>340067000</v>
      </c>
      <c r="L91" s="17">
        <v>832086000</v>
      </c>
      <c r="M91" s="15">
        <v>76509000</v>
      </c>
    </row>
    <row r="92" spans="1:13" ht="12.75">
      <c r="A92" s="7">
        <v>91</v>
      </c>
      <c r="B92" s="8" t="s">
        <v>164</v>
      </c>
      <c r="C92" s="14">
        <v>6776</v>
      </c>
      <c r="D92" s="15">
        <v>114703753.10000001</v>
      </c>
      <c r="E92" s="17">
        <v>3946976.09</v>
      </c>
      <c r="F92" s="17">
        <v>26957418.259999998</v>
      </c>
      <c r="G92" s="15">
        <v>179191339.51999998</v>
      </c>
      <c r="H92" s="15">
        <v>43802426.75</v>
      </c>
      <c r="I92" s="15">
        <v>66397627.61</v>
      </c>
      <c r="J92" s="17">
        <v>15845291.85</v>
      </c>
      <c r="K92" s="17">
        <v>140963011.57999998</v>
      </c>
      <c r="L92" s="15">
        <v>265171509.85000002</v>
      </c>
      <c r="M92" s="15">
        <v>26099841.15</v>
      </c>
    </row>
    <row r="93" spans="1:13" ht="12.75">
      <c r="A93" s="7">
        <v>92</v>
      </c>
      <c r="B93" s="8" t="s">
        <v>165</v>
      </c>
      <c r="C93" s="14">
        <v>8410</v>
      </c>
      <c r="D93" s="15">
        <v>146469000</v>
      </c>
      <c r="E93" s="15">
        <v>1769000</v>
      </c>
      <c r="F93" s="15">
        <v>21000000</v>
      </c>
      <c r="G93" s="15">
        <v>165971000</v>
      </c>
      <c r="H93" s="15">
        <v>74609000</v>
      </c>
      <c r="I93" s="17">
        <v>336724000</v>
      </c>
      <c r="J93" s="15">
        <v>1062000</v>
      </c>
      <c r="K93" s="15">
        <v>135918000</v>
      </c>
      <c r="L93" s="15">
        <v>304138000</v>
      </c>
      <c r="M93" s="15">
        <v>74441000</v>
      </c>
    </row>
    <row r="94" spans="1:13" ht="12.75">
      <c r="A94" s="7">
        <v>93</v>
      </c>
      <c r="B94" s="8" t="s">
        <v>166</v>
      </c>
      <c r="C94" s="14">
        <v>3920</v>
      </c>
      <c r="D94" s="15">
        <v>71016000</v>
      </c>
      <c r="E94" s="17">
        <v>2337000</v>
      </c>
      <c r="F94" s="15">
        <v>6262000</v>
      </c>
      <c r="G94" s="15">
        <v>105574000</v>
      </c>
      <c r="H94" s="15">
        <v>45482000</v>
      </c>
      <c r="I94" s="15">
        <v>53245000</v>
      </c>
      <c r="J94" s="15">
        <v>5689000</v>
      </c>
      <c r="K94" s="17">
        <v>163583000</v>
      </c>
      <c r="L94" s="15">
        <v>121879000</v>
      </c>
      <c r="M94" s="17">
        <v>40232000</v>
      </c>
    </row>
    <row r="95" spans="1:13" ht="12.75">
      <c r="A95" s="7">
        <v>94</v>
      </c>
      <c r="B95" s="8" t="s">
        <v>167</v>
      </c>
      <c r="C95" s="14">
        <v>6072</v>
      </c>
      <c r="D95" s="15">
        <v>133893000</v>
      </c>
      <c r="E95" s="17">
        <v>3197000</v>
      </c>
      <c r="F95" s="15">
        <v>8702000</v>
      </c>
      <c r="G95" s="15">
        <v>72025000</v>
      </c>
      <c r="H95" s="17">
        <v>101751000</v>
      </c>
      <c r="I95" s="15">
        <v>32530000</v>
      </c>
      <c r="J95" s="15">
        <v>4562000</v>
      </c>
      <c r="K95" s="17">
        <v>339327000</v>
      </c>
      <c r="L95" s="15">
        <v>225771000</v>
      </c>
      <c r="M95" s="15">
        <v>22824000</v>
      </c>
    </row>
    <row r="96" spans="1:13" ht="12.75">
      <c r="A96" s="7">
        <v>95</v>
      </c>
      <c r="B96" s="8" t="s">
        <v>168</v>
      </c>
      <c r="C96" s="14">
        <v>4821</v>
      </c>
      <c r="D96" s="15">
        <v>100483000</v>
      </c>
      <c r="E96" s="17">
        <v>3193000</v>
      </c>
      <c r="F96" s="17">
        <v>17528000</v>
      </c>
      <c r="G96" s="15">
        <v>87498000</v>
      </c>
      <c r="H96" s="17">
        <v>124525000</v>
      </c>
      <c r="I96" s="15">
        <v>69598000</v>
      </c>
      <c r="J96" s="15">
        <v>1999000</v>
      </c>
      <c r="K96" s="15">
        <v>84617000</v>
      </c>
      <c r="L96" s="17">
        <v>207356000</v>
      </c>
      <c r="M96" s="15">
        <v>19474000</v>
      </c>
    </row>
    <row r="97" spans="1:13" ht="12.75">
      <c r="A97" s="9">
        <v>96</v>
      </c>
      <c r="B97" s="10" t="s">
        <v>169</v>
      </c>
      <c r="C97" s="16">
        <v>2773</v>
      </c>
      <c r="D97" s="17">
        <v>72200000</v>
      </c>
      <c r="E97" s="15">
        <v>44000</v>
      </c>
      <c r="F97" s="17">
        <v>12703000</v>
      </c>
      <c r="G97" s="15">
        <v>62419000</v>
      </c>
      <c r="H97" s="15">
        <v>15098000</v>
      </c>
      <c r="I97" s="15">
        <v>21450000</v>
      </c>
      <c r="J97" s="15">
        <v>3126000</v>
      </c>
      <c r="K97" s="15">
        <v>19697000</v>
      </c>
      <c r="L97" s="15">
        <v>99891000</v>
      </c>
      <c r="M97" s="15">
        <v>14841000</v>
      </c>
    </row>
    <row r="98" spans="1:13" ht="12.75">
      <c r="A98" s="7">
        <v>97</v>
      </c>
      <c r="B98" s="8" t="s">
        <v>170</v>
      </c>
      <c r="C98" s="14">
        <v>4752</v>
      </c>
      <c r="D98" s="15">
        <v>80161000</v>
      </c>
      <c r="E98" s="17">
        <v>2332000</v>
      </c>
      <c r="F98" s="15">
        <v>14484000</v>
      </c>
      <c r="G98" s="17">
        <v>226661000</v>
      </c>
      <c r="H98" s="15">
        <v>31091000</v>
      </c>
      <c r="I98" s="15">
        <v>37396000</v>
      </c>
      <c r="J98" s="15">
        <v>375000</v>
      </c>
      <c r="K98" s="17">
        <v>101150000</v>
      </c>
      <c r="L98" s="15">
        <v>152677000</v>
      </c>
      <c r="M98" s="15">
        <v>21729000</v>
      </c>
    </row>
    <row r="99" spans="1:13" ht="12.75">
      <c r="A99" s="7">
        <v>98</v>
      </c>
      <c r="B99" s="8" t="s">
        <v>171</v>
      </c>
      <c r="C99" s="14">
        <v>4649</v>
      </c>
      <c r="D99" s="15">
        <v>83457000</v>
      </c>
      <c r="E99" s="15">
        <v>213000</v>
      </c>
      <c r="F99" s="15">
        <v>7300000</v>
      </c>
      <c r="G99" s="15">
        <v>74832000</v>
      </c>
      <c r="H99" s="15">
        <v>58859000</v>
      </c>
      <c r="I99" s="15">
        <v>22597000</v>
      </c>
      <c r="J99" s="17">
        <v>9518000</v>
      </c>
      <c r="K99" s="15">
        <v>48631000</v>
      </c>
      <c r="L99" s="17">
        <v>201950000</v>
      </c>
      <c r="M99" s="15">
        <v>20855000</v>
      </c>
    </row>
    <row r="100" spans="1:13" ht="12.75">
      <c r="A100" s="9">
        <v>99</v>
      </c>
      <c r="B100" s="10" t="s">
        <v>172</v>
      </c>
      <c r="C100" s="16">
        <v>6230</v>
      </c>
      <c r="D100" s="17">
        <v>177704000</v>
      </c>
      <c r="E100" s="15">
        <v>1505000</v>
      </c>
      <c r="F100" s="15">
        <v>16570000</v>
      </c>
      <c r="G100" s="17">
        <v>358086000</v>
      </c>
      <c r="H100" s="17">
        <v>122408000</v>
      </c>
      <c r="I100" s="15">
        <v>76271000</v>
      </c>
      <c r="J100" s="17">
        <v>17316000</v>
      </c>
      <c r="K100" s="15">
        <v>53021000</v>
      </c>
      <c r="L100" s="15">
        <v>222710000</v>
      </c>
      <c r="M100" s="17">
        <v>76412000</v>
      </c>
    </row>
    <row r="101" spans="1:13" ht="12.75">
      <c r="A101" s="9">
        <v>100</v>
      </c>
      <c r="B101" s="10" t="s">
        <v>173</v>
      </c>
      <c r="C101" s="16">
        <v>6385</v>
      </c>
      <c r="D101" s="17">
        <v>150618000</v>
      </c>
      <c r="E101" s="15">
        <v>1451000</v>
      </c>
      <c r="F101" s="15">
        <v>16077000</v>
      </c>
      <c r="G101" s="15">
        <v>182324000</v>
      </c>
      <c r="H101" s="15">
        <v>37511000</v>
      </c>
      <c r="I101" s="15">
        <v>103163000</v>
      </c>
      <c r="J101" s="15">
        <v>1794000</v>
      </c>
      <c r="K101" s="15">
        <v>64077000</v>
      </c>
      <c r="L101" s="17">
        <v>297607000</v>
      </c>
      <c r="M101" s="15">
        <v>32609000</v>
      </c>
    </row>
    <row r="102" spans="1:13" ht="12.75">
      <c r="A102" s="7">
        <v>101</v>
      </c>
      <c r="B102" s="8" t="s">
        <v>174</v>
      </c>
      <c r="C102" s="14">
        <v>19835</v>
      </c>
      <c r="D102" s="15">
        <v>454765000</v>
      </c>
      <c r="E102" s="17">
        <v>11182000</v>
      </c>
      <c r="F102" s="15">
        <v>28561000</v>
      </c>
      <c r="G102" s="17">
        <v>869139000</v>
      </c>
      <c r="H102" s="15">
        <v>205004000</v>
      </c>
      <c r="I102" s="15">
        <v>73137000</v>
      </c>
      <c r="J102" s="15">
        <v>10432000</v>
      </c>
      <c r="K102" s="15">
        <v>288234000</v>
      </c>
      <c r="L102" s="15">
        <v>762674000</v>
      </c>
      <c r="M102" s="17">
        <v>188732000</v>
      </c>
    </row>
    <row r="103" spans="1:13" ht="12.75">
      <c r="A103" s="7">
        <v>102</v>
      </c>
      <c r="B103" s="8" t="s">
        <v>175</v>
      </c>
      <c r="C103" s="14">
        <v>3681</v>
      </c>
      <c r="D103" s="15">
        <v>60862000</v>
      </c>
      <c r="E103" s="15">
        <v>0</v>
      </c>
      <c r="F103" s="15">
        <v>4138000</v>
      </c>
      <c r="G103" s="17">
        <v>143635000</v>
      </c>
      <c r="H103" s="15">
        <v>8137000</v>
      </c>
      <c r="I103" s="15">
        <v>58282000</v>
      </c>
      <c r="J103" s="17">
        <v>41425000</v>
      </c>
      <c r="K103" s="15">
        <v>28877000</v>
      </c>
      <c r="L103" s="17">
        <v>231191000</v>
      </c>
      <c r="M103" s="17">
        <v>38404000</v>
      </c>
    </row>
    <row r="104" spans="1:13" ht="12.75">
      <c r="A104" s="7">
        <v>103</v>
      </c>
      <c r="B104" s="8" t="s">
        <v>176</v>
      </c>
      <c r="C104" s="14">
        <v>5037</v>
      </c>
      <c r="D104" s="15">
        <v>109031537.16</v>
      </c>
      <c r="E104" s="15">
        <v>919410.44</v>
      </c>
      <c r="F104" s="17">
        <v>17786781.000000004</v>
      </c>
      <c r="G104" s="17">
        <v>551336161.1</v>
      </c>
      <c r="H104" s="17">
        <v>83733567.71</v>
      </c>
      <c r="I104" s="17">
        <v>121401695.57000001</v>
      </c>
      <c r="J104" s="17">
        <v>88749594.11</v>
      </c>
      <c r="K104" s="15">
        <v>87390328.58999999</v>
      </c>
      <c r="L104" s="15">
        <v>147208185.86</v>
      </c>
      <c r="M104" s="15">
        <v>34864004.17</v>
      </c>
    </row>
    <row r="105" spans="1:13" ht="12.75">
      <c r="A105" s="7">
        <v>104</v>
      </c>
      <c r="B105" s="8" t="s">
        <v>177</v>
      </c>
      <c r="C105" s="14">
        <v>2665</v>
      </c>
      <c r="D105" s="15">
        <v>44914000</v>
      </c>
      <c r="E105" s="15">
        <v>54000</v>
      </c>
      <c r="F105" s="15">
        <v>6127000</v>
      </c>
      <c r="G105" s="15">
        <v>42865000</v>
      </c>
      <c r="H105" s="15">
        <v>17175000</v>
      </c>
      <c r="I105" s="15">
        <v>26084000</v>
      </c>
      <c r="J105" s="15">
        <v>1003000</v>
      </c>
      <c r="K105" s="17">
        <v>83557000</v>
      </c>
      <c r="L105" s="15">
        <v>82589000</v>
      </c>
      <c r="M105" s="15">
        <v>23837000</v>
      </c>
    </row>
    <row r="106" spans="1:13" ht="12.75">
      <c r="A106" s="9">
        <v>105</v>
      </c>
      <c r="B106" s="10" t="s">
        <v>178</v>
      </c>
      <c r="C106" s="16">
        <v>36043</v>
      </c>
      <c r="D106" s="17">
        <v>1384634000</v>
      </c>
      <c r="E106" s="17">
        <v>47010000</v>
      </c>
      <c r="F106" s="17">
        <v>194428000</v>
      </c>
      <c r="G106" s="17">
        <v>1951371000</v>
      </c>
      <c r="H106" s="15">
        <v>20582000</v>
      </c>
      <c r="I106" s="17">
        <v>952923000</v>
      </c>
      <c r="J106" s="17">
        <v>95057000</v>
      </c>
      <c r="K106" s="17">
        <v>884169000</v>
      </c>
      <c r="L106" s="17">
        <v>1783381000</v>
      </c>
      <c r="M106" s="15">
        <v>216398000</v>
      </c>
    </row>
    <row r="107" spans="1:13" ht="12.75">
      <c r="A107" s="7">
        <v>106</v>
      </c>
      <c r="B107" s="8" t="s">
        <v>179</v>
      </c>
      <c r="C107" s="14">
        <v>41434</v>
      </c>
      <c r="D107" s="15">
        <v>930996000</v>
      </c>
      <c r="E107" s="15">
        <v>11105000</v>
      </c>
      <c r="F107" s="17">
        <v>207329000</v>
      </c>
      <c r="G107" s="15">
        <v>1317650000</v>
      </c>
      <c r="H107" s="17">
        <v>604784000</v>
      </c>
      <c r="I107" s="17">
        <v>809245000</v>
      </c>
      <c r="J107" s="15">
        <v>11230000</v>
      </c>
      <c r="K107" s="17">
        <v>809290000</v>
      </c>
      <c r="L107" s="15">
        <v>1538844000</v>
      </c>
      <c r="M107" s="15">
        <v>302568000</v>
      </c>
    </row>
    <row r="108" spans="1:13" ht="12.75">
      <c r="A108" s="7">
        <v>107</v>
      </c>
      <c r="B108" s="8" t="s">
        <v>180</v>
      </c>
      <c r="C108" s="14">
        <v>1700</v>
      </c>
      <c r="D108" s="15">
        <v>33171204.620000005</v>
      </c>
      <c r="E108" s="15">
        <v>141918.8</v>
      </c>
      <c r="F108" s="15">
        <v>1778630.63</v>
      </c>
      <c r="G108" s="15">
        <v>22250965.729999997</v>
      </c>
      <c r="H108" s="15">
        <v>7104304.66</v>
      </c>
      <c r="I108" s="15">
        <v>3622387.09</v>
      </c>
      <c r="J108" s="15">
        <v>256630</v>
      </c>
      <c r="K108" s="15">
        <v>7890040.07</v>
      </c>
      <c r="L108" s="17">
        <v>101230506.75999999</v>
      </c>
      <c r="M108" s="15">
        <v>8640603.420000002</v>
      </c>
    </row>
    <row r="109" spans="1:13" ht="12.75">
      <c r="A109" s="7">
        <v>108</v>
      </c>
      <c r="B109" s="8" t="s">
        <v>181</v>
      </c>
      <c r="C109" s="14">
        <v>3958</v>
      </c>
      <c r="D109" s="15">
        <v>64677000</v>
      </c>
      <c r="E109" s="17">
        <v>2062000</v>
      </c>
      <c r="F109" s="17">
        <v>17268000</v>
      </c>
      <c r="G109" s="15">
        <v>94170000</v>
      </c>
      <c r="H109" s="15">
        <v>5822000</v>
      </c>
      <c r="I109" s="15">
        <v>68662000</v>
      </c>
      <c r="J109" s="15">
        <v>3317000</v>
      </c>
      <c r="K109" s="15">
        <v>45526000</v>
      </c>
      <c r="L109" s="15">
        <v>110230000</v>
      </c>
      <c r="M109" s="15">
        <v>25919000</v>
      </c>
    </row>
    <row r="110" spans="1:13" ht="12.75">
      <c r="A110" s="9">
        <v>109</v>
      </c>
      <c r="B110" s="10" t="s">
        <v>182</v>
      </c>
      <c r="C110" s="16">
        <v>17708</v>
      </c>
      <c r="D110" s="17">
        <v>413512000</v>
      </c>
      <c r="E110" s="15">
        <v>2233000</v>
      </c>
      <c r="F110" s="15">
        <v>32019000</v>
      </c>
      <c r="G110" s="15">
        <v>597530000</v>
      </c>
      <c r="H110" s="17">
        <v>326666000</v>
      </c>
      <c r="I110" s="17">
        <v>390627000</v>
      </c>
      <c r="J110" s="17">
        <v>81870000</v>
      </c>
      <c r="K110" s="15">
        <v>206019000</v>
      </c>
      <c r="L110" s="15">
        <v>298967000</v>
      </c>
      <c r="M110" s="17">
        <v>472470000</v>
      </c>
    </row>
    <row r="111" spans="1:13" ht="12.75">
      <c r="A111" s="9">
        <v>110</v>
      </c>
      <c r="B111" s="10" t="s">
        <v>183</v>
      </c>
      <c r="C111" s="16">
        <v>429</v>
      </c>
      <c r="D111" s="17">
        <v>24490000</v>
      </c>
      <c r="E111" s="15">
        <v>0</v>
      </c>
      <c r="F111" s="15">
        <v>374129.69</v>
      </c>
      <c r="G111" s="15">
        <v>1654926.24</v>
      </c>
      <c r="H111" s="15">
        <v>3719753.56</v>
      </c>
      <c r="I111" s="15">
        <v>7850000.149999999</v>
      </c>
      <c r="J111" s="15">
        <v>502822.98</v>
      </c>
      <c r="K111" s="15">
        <v>1631576.09</v>
      </c>
      <c r="L111" s="15">
        <v>4221724.05</v>
      </c>
      <c r="M111" s="17">
        <v>22282874.8</v>
      </c>
    </row>
    <row r="112" spans="1:13" ht="12.75">
      <c r="A112" s="7">
        <v>111</v>
      </c>
      <c r="B112" s="8" t="s">
        <v>184</v>
      </c>
      <c r="C112" s="14">
        <v>7494</v>
      </c>
      <c r="D112" s="15">
        <v>113740000</v>
      </c>
      <c r="E112" s="17">
        <v>20807000</v>
      </c>
      <c r="F112" s="15">
        <v>8169000</v>
      </c>
      <c r="G112" s="17">
        <v>326347000</v>
      </c>
      <c r="H112" s="15">
        <v>45282000</v>
      </c>
      <c r="I112" s="15">
        <v>77783000</v>
      </c>
      <c r="J112" s="15">
        <v>7028000</v>
      </c>
      <c r="K112" s="15">
        <v>29702000</v>
      </c>
      <c r="L112" s="17">
        <v>355776000</v>
      </c>
      <c r="M112" s="17">
        <v>84355000</v>
      </c>
    </row>
    <row r="113" spans="1:13" ht="12.75">
      <c r="A113" s="9">
        <v>112</v>
      </c>
      <c r="B113" s="10" t="s">
        <v>185</v>
      </c>
      <c r="C113" s="16">
        <v>17456</v>
      </c>
      <c r="D113" s="17">
        <v>955441000</v>
      </c>
      <c r="E113" s="15">
        <v>3721000</v>
      </c>
      <c r="F113" s="17">
        <v>78234000</v>
      </c>
      <c r="G113" s="17">
        <v>1210156000</v>
      </c>
      <c r="H113" s="15">
        <v>53294000</v>
      </c>
      <c r="I113" s="17">
        <v>367863000</v>
      </c>
      <c r="J113" s="17">
        <v>47890000</v>
      </c>
      <c r="K113" s="17">
        <v>638132000</v>
      </c>
      <c r="L113" s="17">
        <v>795198000</v>
      </c>
      <c r="M113" s="17">
        <v>303717000</v>
      </c>
    </row>
    <row r="114" spans="1:13" ht="12.75">
      <c r="A114" s="9">
        <v>113</v>
      </c>
      <c r="B114" s="10" t="s">
        <v>186</v>
      </c>
      <c r="C114" s="16">
        <v>5959</v>
      </c>
      <c r="D114" s="17">
        <v>164548562.19000003</v>
      </c>
      <c r="E114" s="15">
        <v>694912</v>
      </c>
      <c r="F114" s="17">
        <v>20174217.830000002</v>
      </c>
      <c r="G114" s="17">
        <v>356955120.9783334</v>
      </c>
      <c r="H114" s="17">
        <v>168019218.01000005</v>
      </c>
      <c r="I114" s="15">
        <v>82420298.65</v>
      </c>
      <c r="J114" s="17">
        <v>16320920.32</v>
      </c>
      <c r="K114" s="15">
        <v>91282082.68</v>
      </c>
      <c r="L114" s="15">
        <v>107660356.31</v>
      </c>
      <c r="M114" s="17">
        <v>124377593.31000003</v>
      </c>
    </row>
    <row r="115" spans="1:13" ht="12.75">
      <c r="A115" s="9">
        <v>114</v>
      </c>
      <c r="B115" s="10" t="s">
        <v>187</v>
      </c>
      <c r="C115" s="16">
        <v>3332</v>
      </c>
      <c r="D115" s="17">
        <v>90846000</v>
      </c>
      <c r="E115" s="15">
        <v>1129000</v>
      </c>
      <c r="F115" s="17">
        <v>15967000</v>
      </c>
      <c r="G115" s="17">
        <v>204456000</v>
      </c>
      <c r="H115" s="15">
        <v>28600000</v>
      </c>
      <c r="I115" s="15">
        <v>29371000</v>
      </c>
      <c r="J115" s="15">
        <v>6494000</v>
      </c>
      <c r="K115" s="15">
        <v>39806000</v>
      </c>
      <c r="L115" s="15">
        <v>135879000</v>
      </c>
      <c r="M115" s="17">
        <v>43137000</v>
      </c>
    </row>
    <row r="116" spans="1:13" ht="12.75">
      <c r="A116" s="9">
        <v>115</v>
      </c>
      <c r="B116" s="10" t="s">
        <v>188</v>
      </c>
      <c r="C116" s="16">
        <v>1924</v>
      </c>
      <c r="D116" s="17">
        <v>154317201.60999998</v>
      </c>
      <c r="E116" s="17">
        <v>910364.73</v>
      </c>
      <c r="F116" s="15">
        <v>393617</v>
      </c>
      <c r="G116" s="15">
        <v>2774440.61</v>
      </c>
      <c r="H116" s="15">
        <v>13769687.799999999</v>
      </c>
      <c r="I116" s="15">
        <v>7168894.11</v>
      </c>
      <c r="J116" s="15">
        <v>476447.82</v>
      </c>
      <c r="K116" s="15">
        <v>12988126.530000001</v>
      </c>
      <c r="L116" s="17">
        <v>220900723.58</v>
      </c>
      <c r="M116" s="17">
        <v>29383293.77</v>
      </c>
    </row>
    <row r="117" spans="1:13" ht="12.75">
      <c r="A117" s="7">
        <v>116</v>
      </c>
      <c r="B117" s="8" t="s">
        <v>189</v>
      </c>
      <c r="C117" s="14">
        <v>2752</v>
      </c>
      <c r="D117" s="15">
        <v>47951000</v>
      </c>
      <c r="E117" s="15">
        <v>574000</v>
      </c>
      <c r="F117" s="17">
        <v>13396000</v>
      </c>
      <c r="G117" s="17">
        <v>160045000</v>
      </c>
      <c r="H117" s="15">
        <v>16028000</v>
      </c>
      <c r="I117" s="15">
        <v>27510000</v>
      </c>
      <c r="J117" s="15">
        <v>848000</v>
      </c>
      <c r="K117" s="15">
        <v>25925000</v>
      </c>
      <c r="L117" s="15">
        <v>86086000</v>
      </c>
      <c r="M117" s="17">
        <v>29000000</v>
      </c>
    </row>
    <row r="118" spans="1:13" ht="12.75">
      <c r="A118" s="7">
        <v>117</v>
      </c>
      <c r="B118" s="8" t="s">
        <v>190</v>
      </c>
      <c r="C118" s="14">
        <v>5420</v>
      </c>
      <c r="D118" s="15">
        <v>81099000</v>
      </c>
      <c r="E118" s="15">
        <v>819000</v>
      </c>
      <c r="F118" s="15">
        <v>10020000</v>
      </c>
      <c r="G118" s="15">
        <v>110361000</v>
      </c>
      <c r="H118" s="15">
        <v>54185000</v>
      </c>
      <c r="I118" s="15">
        <v>80378000</v>
      </c>
      <c r="J118" s="15">
        <v>1209000</v>
      </c>
      <c r="K118" s="17">
        <v>98533000</v>
      </c>
      <c r="L118" s="17">
        <v>239602000</v>
      </c>
      <c r="M118" s="15">
        <v>22826000</v>
      </c>
    </row>
    <row r="119" spans="1:13" ht="12.75">
      <c r="A119" s="9">
        <v>118</v>
      </c>
      <c r="B119" s="10" t="s">
        <v>191</v>
      </c>
      <c r="C119" s="16">
        <v>14739</v>
      </c>
      <c r="D119" s="17">
        <v>368205000</v>
      </c>
      <c r="E119" s="17">
        <v>15895000</v>
      </c>
      <c r="F119" s="15">
        <v>43479000</v>
      </c>
      <c r="G119" s="15">
        <v>327979000</v>
      </c>
      <c r="H119" s="15">
        <v>92318000</v>
      </c>
      <c r="I119" s="17">
        <v>326317000</v>
      </c>
      <c r="J119" s="17">
        <v>45065000</v>
      </c>
      <c r="K119" s="15">
        <v>195444000</v>
      </c>
      <c r="L119" s="15">
        <v>522948000</v>
      </c>
      <c r="M119" s="15">
        <v>117376000</v>
      </c>
    </row>
    <row r="120" spans="1:13" ht="12.75">
      <c r="A120" s="7">
        <v>119</v>
      </c>
      <c r="B120" s="8" t="s">
        <v>192</v>
      </c>
      <c r="C120" s="14">
        <v>4623</v>
      </c>
      <c r="D120" s="15">
        <v>74441000</v>
      </c>
      <c r="E120" s="15">
        <v>413000</v>
      </c>
      <c r="F120" s="15">
        <v>11534000</v>
      </c>
      <c r="G120" s="15">
        <v>140471000</v>
      </c>
      <c r="H120" s="15">
        <v>51599000</v>
      </c>
      <c r="I120" s="15">
        <v>69121000</v>
      </c>
      <c r="J120" s="15">
        <v>1137000</v>
      </c>
      <c r="K120" s="15">
        <v>35997000</v>
      </c>
      <c r="L120" s="15">
        <v>188252000</v>
      </c>
      <c r="M120" s="15">
        <v>38695000</v>
      </c>
    </row>
    <row r="121" spans="1:13" ht="12.75">
      <c r="A121" s="9">
        <v>120</v>
      </c>
      <c r="B121" s="10" t="s">
        <v>193</v>
      </c>
      <c r="C121" s="16">
        <v>3168</v>
      </c>
      <c r="D121" s="17">
        <v>75145000</v>
      </c>
      <c r="E121" s="15">
        <v>819000</v>
      </c>
      <c r="F121" s="15">
        <v>9973000</v>
      </c>
      <c r="G121" s="15">
        <v>43270000</v>
      </c>
      <c r="H121" s="15">
        <v>32202000</v>
      </c>
      <c r="I121" s="15">
        <v>27653000</v>
      </c>
      <c r="J121" s="15">
        <v>1222000</v>
      </c>
      <c r="K121" s="15">
        <v>12436000</v>
      </c>
      <c r="L121" s="17">
        <v>301036000</v>
      </c>
      <c r="M121" s="15">
        <v>15874000</v>
      </c>
    </row>
    <row r="122" spans="1:13" ht="12.75">
      <c r="A122" s="7">
        <v>121</v>
      </c>
      <c r="B122" s="8" t="s">
        <v>194</v>
      </c>
      <c r="C122" s="14">
        <v>6620</v>
      </c>
      <c r="D122" s="15">
        <v>146861000</v>
      </c>
      <c r="E122" s="15">
        <v>824000</v>
      </c>
      <c r="F122" s="15">
        <v>5790000</v>
      </c>
      <c r="G122" s="17">
        <v>236576000</v>
      </c>
      <c r="H122" s="15">
        <v>76671000</v>
      </c>
      <c r="I122" s="15">
        <v>59971000</v>
      </c>
      <c r="J122" s="15">
        <v>10273000</v>
      </c>
      <c r="K122" s="15">
        <v>76559000</v>
      </c>
      <c r="L122" s="15">
        <v>257886000</v>
      </c>
      <c r="M122" s="15">
        <v>50224000</v>
      </c>
    </row>
    <row r="123" spans="1:13" ht="12.75">
      <c r="A123" s="9">
        <v>122</v>
      </c>
      <c r="B123" s="10" t="s">
        <v>195</v>
      </c>
      <c r="C123" s="16">
        <v>23832</v>
      </c>
      <c r="D123" s="17">
        <v>801498000</v>
      </c>
      <c r="E123" s="15">
        <v>8098000</v>
      </c>
      <c r="F123" s="15">
        <v>44677000</v>
      </c>
      <c r="G123" s="15">
        <v>650251000</v>
      </c>
      <c r="H123" s="17">
        <v>1099451000</v>
      </c>
      <c r="I123" s="15">
        <v>258566000</v>
      </c>
      <c r="J123" s="15">
        <v>43544000</v>
      </c>
      <c r="K123" s="17">
        <v>451886000</v>
      </c>
      <c r="L123" s="15">
        <v>971361000</v>
      </c>
      <c r="M123" s="17">
        <v>219365000</v>
      </c>
    </row>
    <row r="124" spans="1:13" ht="12.75">
      <c r="A124" s="9">
        <v>123</v>
      </c>
      <c r="B124" s="10" t="s">
        <v>196</v>
      </c>
      <c r="C124" s="16">
        <v>6301</v>
      </c>
      <c r="D124" s="17">
        <v>162938495.22</v>
      </c>
      <c r="E124" s="15">
        <v>0</v>
      </c>
      <c r="F124" s="15">
        <v>18355828.729999997</v>
      </c>
      <c r="G124" s="17">
        <v>315394054.40000004</v>
      </c>
      <c r="H124" s="17">
        <v>173338574.62</v>
      </c>
      <c r="I124" s="17">
        <v>166019677.48999998</v>
      </c>
      <c r="J124" s="17">
        <v>51674857.519999996</v>
      </c>
      <c r="K124" s="15">
        <v>49209345.83</v>
      </c>
      <c r="L124" s="15">
        <v>219802189.6</v>
      </c>
      <c r="M124" s="15">
        <v>56282256.33999999</v>
      </c>
    </row>
    <row r="125" spans="1:13" ht="12.75">
      <c r="A125" s="7">
        <v>124</v>
      </c>
      <c r="B125" s="8" t="s">
        <v>197</v>
      </c>
      <c r="C125" s="14">
        <v>6292</v>
      </c>
      <c r="D125" s="15">
        <v>116947000</v>
      </c>
      <c r="E125" s="15">
        <v>502000</v>
      </c>
      <c r="F125" s="15">
        <v>19616000</v>
      </c>
      <c r="G125" s="15">
        <v>145952000</v>
      </c>
      <c r="H125" s="17">
        <v>91223000</v>
      </c>
      <c r="I125" s="15">
        <v>49081000</v>
      </c>
      <c r="J125" s="15">
        <v>3420000</v>
      </c>
      <c r="K125" s="15">
        <v>58453000</v>
      </c>
      <c r="L125" s="15">
        <v>228242000</v>
      </c>
      <c r="M125" s="17">
        <v>62383000</v>
      </c>
    </row>
    <row r="126" spans="1:13" ht="12.75">
      <c r="A126" s="7">
        <v>125</v>
      </c>
      <c r="B126" s="8" t="s">
        <v>198</v>
      </c>
      <c r="C126" s="14">
        <v>4646</v>
      </c>
      <c r="D126" s="15">
        <v>94829000</v>
      </c>
      <c r="E126" s="15">
        <v>1866000</v>
      </c>
      <c r="F126" s="17">
        <v>16126000</v>
      </c>
      <c r="G126" s="15">
        <v>93288000</v>
      </c>
      <c r="H126" s="15">
        <v>24362000</v>
      </c>
      <c r="I126" s="17">
        <v>120317000</v>
      </c>
      <c r="J126" s="15">
        <v>9105000</v>
      </c>
      <c r="K126" s="15">
        <v>69071000</v>
      </c>
      <c r="L126" s="15">
        <v>193895000</v>
      </c>
      <c r="M126" s="15">
        <v>25173000</v>
      </c>
    </row>
    <row r="127" spans="1:13" ht="12.75">
      <c r="A127" s="7">
        <v>126</v>
      </c>
      <c r="B127" s="8" t="s">
        <v>199</v>
      </c>
      <c r="C127" s="14">
        <v>5314</v>
      </c>
      <c r="D127" s="15">
        <v>80036742.5</v>
      </c>
      <c r="E127" s="15">
        <v>1900861.65</v>
      </c>
      <c r="F127" s="15">
        <v>16273138</v>
      </c>
      <c r="G127" s="15">
        <v>154006625.98000002</v>
      </c>
      <c r="H127" s="17">
        <v>95393483.97</v>
      </c>
      <c r="I127" s="15">
        <v>94754937.74000001</v>
      </c>
      <c r="J127" s="17">
        <v>20700989</v>
      </c>
      <c r="K127" s="15">
        <v>34249231.75</v>
      </c>
      <c r="L127" s="15">
        <v>203288257.16000003</v>
      </c>
      <c r="M127" s="15">
        <v>29859297.23</v>
      </c>
    </row>
    <row r="128" spans="1:13" ht="12.75">
      <c r="A128" s="7">
        <v>127</v>
      </c>
      <c r="B128" s="8" t="s">
        <v>200</v>
      </c>
      <c r="C128" s="14">
        <v>6275</v>
      </c>
      <c r="D128" s="15">
        <v>117235000</v>
      </c>
      <c r="E128" s="15">
        <v>1179000</v>
      </c>
      <c r="F128" s="15">
        <v>9592000</v>
      </c>
      <c r="G128" s="15">
        <v>198513000</v>
      </c>
      <c r="H128" s="15">
        <v>36851000</v>
      </c>
      <c r="I128" s="15">
        <v>52159000</v>
      </c>
      <c r="J128" s="15">
        <v>3671000</v>
      </c>
      <c r="K128" s="15">
        <v>74111000</v>
      </c>
      <c r="L128" s="17">
        <v>351314000</v>
      </c>
      <c r="M128" s="15">
        <v>53358000</v>
      </c>
    </row>
    <row r="129" spans="1:13" ht="12.75">
      <c r="A129" s="7">
        <v>128</v>
      </c>
      <c r="B129" s="8" t="s">
        <v>201</v>
      </c>
      <c r="C129" s="14">
        <v>18404</v>
      </c>
      <c r="D129" s="15">
        <v>330786000</v>
      </c>
      <c r="E129" s="15">
        <v>5698000</v>
      </c>
      <c r="F129" s="15">
        <v>52000000</v>
      </c>
      <c r="G129" s="15">
        <v>525495000</v>
      </c>
      <c r="H129" s="17">
        <v>675010000</v>
      </c>
      <c r="I129" s="15">
        <v>207074000</v>
      </c>
      <c r="J129" s="15">
        <v>15288000</v>
      </c>
      <c r="K129" s="15">
        <v>320240000</v>
      </c>
      <c r="L129" s="15">
        <v>700096000</v>
      </c>
      <c r="M129" s="15">
        <v>98417000</v>
      </c>
    </row>
    <row r="130" spans="1:13" ht="12.75">
      <c r="A130" s="7">
        <v>129</v>
      </c>
      <c r="B130" s="8" t="s">
        <v>202</v>
      </c>
      <c r="C130" s="14">
        <v>12279</v>
      </c>
      <c r="D130" s="15">
        <v>255980000</v>
      </c>
      <c r="E130" s="15">
        <v>4690000</v>
      </c>
      <c r="F130" s="15">
        <v>24531000</v>
      </c>
      <c r="G130" s="15">
        <v>381056000</v>
      </c>
      <c r="H130" s="15">
        <v>133559000</v>
      </c>
      <c r="I130" s="15">
        <v>128463000</v>
      </c>
      <c r="J130" s="15">
        <v>18192000</v>
      </c>
      <c r="K130" s="17">
        <v>274374000</v>
      </c>
      <c r="L130" s="15">
        <v>363190000</v>
      </c>
      <c r="M130" s="15">
        <v>91597000</v>
      </c>
    </row>
    <row r="131" spans="1:13" ht="12.75">
      <c r="A131" s="9">
        <v>130</v>
      </c>
      <c r="B131" s="10" t="s">
        <v>203</v>
      </c>
      <c r="C131" s="16">
        <v>1350</v>
      </c>
      <c r="D131" s="17">
        <v>35848916.519999996</v>
      </c>
      <c r="E131" s="17">
        <v>2004876</v>
      </c>
      <c r="F131" s="15">
        <v>1573508.97</v>
      </c>
      <c r="G131" s="15">
        <v>23576878.42</v>
      </c>
      <c r="H131" s="15">
        <v>12460392.4</v>
      </c>
      <c r="I131" s="15">
        <v>3366492.1</v>
      </c>
      <c r="J131" s="17">
        <v>3344017.89</v>
      </c>
      <c r="K131" s="17">
        <v>30524173.94</v>
      </c>
      <c r="L131" s="15">
        <v>34972796.92</v>
      </c>
      <c r="M131" s="15">
        <v>8490082.660000002</v>
      </c>
    </row>
    <row r="132" spans="1:13" ht="12.75">
      <c r="A132" s="7">
        <v>131</v>
      </c>
      <c r="B132" s="8" t="s">
        <v>204</v>
      </c>
      <c r="C132" s="14">
        <v>9194</v>
      </c>
      <c r="D132" s="15">
        <v>196397000</v>
      </c>
      <c r="E132" s="15">
        <v>503000</v>
      </c>
      <c r="F132" s="15">
        <v>27437000</v>
      </c>
      <c r="G132" s="15">
        <v>189129000</v>
      </c>
      <c r="H132" s="15">
        <v>97433000</v>
      </c>
      <c r="I132" s="15">
        <v>94807000</v>
      </c>
      <c r="J132" s="15">
        <v>10447000</v>
      </c>
      <c r="K132" s="17">
        <v>235075000</v>
      </c>
      <c r="L132" s="15">
        <v>294854000</v>
      </c>
      <c r="M132" s="15">
        <v>61501000</v>
      </c>
    </row>
    <row r="133" spans="1:13" ht="12.75">
      <c r="A133" s="7">
        <v>132</v>
      </c>
      <c r="B133" s="8" t="s">
        <v>205</v>
      </c>
      <c r="C133" s="14">
        <v>1277</v>
      </c>
      <c r="D133" s="15">
        <v>29059000</v>
      </c>
      <c r="E133" s="15">
        <v>11000</v>
      </c>
      <c r="F133" s="15">
        <v>3470000</v>
      </c>
      <c r="G133" s="17">
        <v>61493000</v>
      </c>
      <c r="H133" s="15">
        <v>10328000</v>
      </c>
      <c r="I133" s="15">
        <v>21160000</v>
      </c>
      <c r="J133" s="17">
        <v>5933000</v>
      </c>
      <c r="K133" s="15">
        <v>13234000</v>
      </c>
      <c r="L133" s="15">
        <v>40940000</v>
      </c>
      <c r="M133" s="15">
        <v>8699000</v>
      </c>
    </row>
    <row r="134" spans="1:13" ht="12.75">
      <c r="A134" s="7">
        <v>133</v>
      </c>
      <c r="B134" s="8" t="s">
        <v>206</v>
      </c>
      <c r="C134" s="14">
        <v>10786</v>
      </c>
      <c r="D134" s="15">
        <v>175657000</v>
      </c>
      <c r="E134" s="17">
        <v>5648000</v>
      </c>
      <c r="F134" s="15">
        <v>26066000</v>
      </c>
      <c r="G134" s="15">
        <v>258733000</v>
      </c>
      <c r="H134" s="15">
        <v>92623000</v>
      </c>
      <c r="I134" s="15">
        <v>90365000</v>
      </c>
      <c r="J134" s="15">
        <v>20054000</v>
      </c>
      <c r="K134" s="15">
        <v>85879000</v>
      </c>
      <c r="L134" s="15">
        <v>394417000</v>
      </c>
      <c r="M134" s="15">
        <v>77848000</v>
      </c>
    </row>
    <row r="135" spans="1:13" ht="12.75">
      <c r="A135" s="7">
        <v>134</v>
      </c>
      <c r="B135" s="8" t="s">
        <v>207</v>
      </c>
      <c r="C135" s="14">
        <v>3375</v>
      </c>
      <c r="D135" s="15">
        <v>42592128.86</v>
      </c>
      <c r="E135" s="15">
        <v>802863.82</v>
      </c>
      <c r="F135" s="15">
        <v>9403943.330000002</v>
      </c>
      <c r="G135" s="15">
        <v>37510083.9</v>
      </c>
      <c r="H135" s="15">
        <v>10287679.62</v>
      </c>
      <c r="I135" s="15">
        <v>58412034.370000005</v>
      </c>
      <c r="J135" s="15">
        <v>710956</v>
      </c>
      <c r="K135" s="15">
        <v>8940122.219999999</v>
      </c>
      <c r="L135" s="15">
        <v>131744682.80000001</v>
      </c>
      <c r="M135" s="17">
        <v>46662015.78000001</v>
      </c>
    </row>
    <row r="136" spans="1:13" ht="12.75">
      <c r="A136" s="7">
        <v>135</v>
      </c>
      <c r="B136" s="8" t="s">
        <v>208</v>
      </c>
      <c r="C136" s="14">
        <v>3234</v>
      </c>
      <c r="D136" s="15">
        <v>66959000</v>
      </c>
      <c r="E136" s="15">
        <v>1024000</v>
      </c>
      <c r="F136" s="17">
        <v>11858000</v>
      </c>
      <c r="G136" s="17">
        <v>117816000</v>
      </c>
      <c r="H136" s="15">
        <v>9816000</v>
      </c>
      <c r="I136" s="15">
        <v>49132000</v>
      </c>
      <c r="J136" s="17">
        <v>7530000</v>
      </c>
      <c r="K136" s="17">
        <v>65616000</v>
      </c>
      <c r="L136" s="15">
        <v>116727000</v>
      </c>
      <c r="M136" s="17">
        <v>34622000</v>
      </c>
    </row>
    <row r="137" spans="1:13" ht="12.75">
      <c r="A137" s="7">
        <v>136</v>
      </c>
      <c r="B137" s="8" t="s">
        <v>209</v>
      </c>
      <c r="C137" s="14">
        <v>7404</v>
      </c>
      <c r="D137" s="15">
        <v>167435000</v>
      </c>
      <c r="E137" s="15">
        <v>1662000</v>
      </c>
      <c r="F137" s="15">
        <v>11891000</v>
      </c>
      <c r="G137" s="17">
        <v>269101000</v>
      </c>
      <c r="H137" s="15">
        <v>69656000</v>
      </c>
      <c r="I137" s="15">
        <v>116085000</v>
      </c>
      <c r="J137" s="17">
        <v>36091000</v>
      </c>
      <c r="K137" s="17">
        <v>146470000</v>
      </c>
      <c r="L137" s="15">
        <v>220390000</v>
      </c>
      <c r="M137" s="17">
        <v>184242000</v>
      </c>
    </row>
    <row r="138" spans="1:13" ht="12.75">
      <c r="A138" s="9">
        <v>137</v>
      </c>
      <c r="B138" s="10" t="s">
        <v>210</v>
      </c>
      <c r="C138" s="16">
        <v>4547</v>
      </c>
      <c r="D138" s="17">
        <v>117947000</v>
      </c>
      <c r="E138" s="15">
        <v>851000</v>
      </c>
      <c r="F138" s="15">
        <v>10606000</v>
      </c>
      <c r="G138" s="15">
        <v>133229000</v>
      </c>
      <c r="H138" s="15">
        <v>36379000</v>
      </c>
      <c r="I138" s="15">
        <v>2643000</v>
      </c>
      <c r="J138" s="17">
        <v>15754000</v>
      </c>
      <c r="K138" s="15">
        <v>17329000</v>
      </c>
      <c r="L138" s="15">
        <v>162995000</v>
      </c>
      <c r="M138" s="17">
        <v>52755000</v>
      </c>
    </row>
    <row r="139" spans="1:13" ht="12.75">
      <c r="A139" s="7">
        <v>138</v>
      </c>
      <c r="B139" s="8" t="s">
        <v>211</v>
      </c>
      <c r="C139" s="14">
        <v>3821</v>
      </c>
      <c r="D139" s="15">
        <v>72621000</v>
      </c>
      <c r="E139" s="15">
        <v>488000</v>
      </c>
      <c r="F139" s="17">
        <v>20680000</v>
      </c>
      <c r="G139" s="15">
        <v>106710000</v>
      </c>
      <c r="H139" s="15">
        <v>38545000</v>
      </c>
      <c r="I139" s="15">
        <v>36424000</v>
      </c>
      <c r="J139" s="17">
        <v>8964000</v>
      </c>
      <c r="K139" s="15">
        <v>34385000</v>
      </c>
      <c r="L139" s="15">
        <v>129643000</v>
      </c>
      <c r="M139" s="15">
        <v>24598000</v>
      </c>
    </row>
    <row r="140" spans="1:13" ht="12.75">
      <c r="A140" s="7">
        <v>139</v>
      </c>
      <c r="B140" s="8" t="s">
        <v>212</v>
      </c>
      <c r="C140" s="14">
        <v>17425</v>
      </c>
      <c r="D140" s="15">
        <v>339614000</v>
      </c>
      <c r="E140" s="15">
        <v>5357000</v>
      </c>
      <c r="F140" s="15">
        <v>33905000</v>
      </c>
      <c r="G140" s="17">
        <v>734420000</v>
      </c>
      <c r="H140" s="15">
        <v>120142000</v>
      </c>
      <c r="I140" s="15">
        <v>157749000</v>
      </c>
      <c r="J140" s="17">
        <v>77847000</v>
      </c>
      <c r="K140" s="15">
        <v>278749000</v>
      </c>
      <c r="L140" s="15">
        <v>599599000</v>
      </c>
      <c r="M140" s="15">
        <v>154690000</v>
      </c>
    </row>
    <row r="141" spans="1:13" ht="12.75">
      <c r="A141" s="9">
        <v>140</v>
      </c>
      <c r="B141" s="10" t="s">
        <v>213</v>
      </c>
      <c r="C141" s="16">
        <v>11950</v>
      </c>
      <c r="D141" s="17">
        <v>330029000</v>
      </c>
      <c r="E141" s="17">
        <v>8948000</v>
      </c>
      <c r="F141" s="17">
        <v>109401000</v>
      </c>
      <c r="G141" s="15">
        <v>203427000</v>
      </c>
      <c r="H141" s="17">
        <v>257302000</v>
      </c>
      <c r="I141" s="17">
        <v>334723000</v>
      </c>
      <c r="J141" s="17">
        <v>83005000</v>
      </c>
      <c r="K141" s="17">
        <v>266428000</v>
      </c>
      <c r="L141" s="17">
        <v>554331000</v>
      </c>
      <c r="M141" s="15">
        <v>80787000</v>
      </c>
    </row>
    <row r="142" spans="1:13" ht="12.75">
      <c r="A142" s="9">
        <v>141</v>
      </c>
      <c r="B142" s="10" t="s">
        <v>214</v>
      </c>
      <c r="C142" s="16">
        <v>16992</v>
      </c>
      <c r="D142" s="17">
        <v>415607000</v>
      </c>
      <c r="E142" s="15">
        <v>5906000</v>
      </c>
      <c r="F142" s="15">
        <v>35747000</v>
      </c>
      <c r="G142" s="17">
        <v>1185621000</v>
      </c>
      <c r="H142" s="17">
        <v>394981000</v>
      </c>
      <c r="I142" s="17">
        <v>560472000</v>
      </c>
      <c r="J142" s="17">
        <v>116949000</v>
      </c>
      <c r="K142" s="17">
        <v>359269000</v>
      </c>
      <c r="L142" s="15">
        <v>580330000</v>
      </c>
      <c r="M142" s="15">
        <v>101825000</v>
      </c>
    </row>
    <row r="143" spans="1:13" ht="12.75">
      <c r="A143" s="7">
        <v>142</v>
      </c>
      <c r="B143" s="8" t="s">
        <v>215</v>
      </c>
      <c r="C143" s="14">
        <v>30292</v>
      </c>
      <c r="D143" s="15">
        <v>383262000</v>
      </c>
      <c r="E143" s="15">
        <v>11290000</v>
      </c>
      <c r="F143" s="15">
        <v>49522000</v>
      </c>
      <c r="G143" s="17">
        <v>1649680000</v>
      </c>
      <c r="H143" s="15">
        <v>167104000</v>
      </c>
      <c r="I143" s="15">
        <v>338817000</v>
      </c>
      <c r="J143" s="15">
        <v>8623000</v>
      </c>
      <c r="K143" s="17">
        <v>621351000</v>
      </c>
      <c r="L143" s="17">
        <v>1294587000</v>
      </c>
      <c r="M143" s="15">
        <v>269587000</v>
      </c>
    </row>
    <row r="144" spans="1:13" ht="12.75">
      <c r="A144" s="7">
        <v>143</v>
      </c>
      <c r="B144" s="8" t="s">
        <v>216</v>
      </c>
      <c r="C144" s="14">
        <v>13938</v>
      </c>
      <c r="D144" s="15">
        <v>190430000</v>
      </c>
      <c r="E144" s="15">
        <v>2969000</v>
      </c>
      <c r="F144" s="15">
        <v>26100000</v>
      </c>
      <c r="G144" s="15">
        <v>322605000</v>
      </c>
      <c r="H144" s="15">
        <v>134631000</v>
      </c>
      <c r="I144" s="17">
        <v>302419000</v>
      </c>
      <c r="J144" s="15">
        <v>20370000</v>
      </c>
      <c r="K144" s="15">
        <v>231941000</v>
      </c>
      <c r="L144" s="17">
        <v>797951000</v>
      </c>
      <c r="M144" s="15">
        <v>103562000</v>
      </c>
    </row>
    <row r="145" spans="1:13" ht="12.75">
      <c r="A145" s="9">
        <v>144</v>
      </c>
      <c r="B145" s="10" t="s">
        <v>217</v>
      </c>
      <c r="C145" s="16">
        <v>2152</v>
      </c>
      <c r="D145" s="17">
        <v>52063000</v>
      </c>
      <c r="E145" s="15">
        <v>0</v>
      </c>
      <c r="F145" s="15">
        <v>5311000</v>
      </c>
      <c r="G145" s="15">
        <v>65782000</v>
      </c>
      <c r="H145" s="15">
        <v>16396000</v>
      </c>
      <c r="I145" s="15">
        <v>26776000</v>
      </c>
      <c r="J145" s="17">
        <v>77630000</v>
      </c>
      <c r="K145" s="15">
        <v>19838000</v>
      </c>
      <c r="L145" s="15">
        <v>78174000</v>
      </c>
      <c r="M145" s="15">
        <v>12355000</v>
      </c>
    </row>
    <row r="146" spans="1:13" ht="12.75">
      <c r="A146" s="9">
        <v>145</v>
      </c>
      <c r="B146" s="10" t="s">
        <v>218</v>
      </c>
      <c r="C146" s="16">
        <v>547</v>
      </c>
      <c r="D146" s="17">
        <v>29381000</v>
      </c>
      <c r="E146" s="15">
        <v>39000</v>
      </c>
      <c r="F146" s="17">
        <v>7150000</v>
      </c>
      <c r="G146" s="17">
        <v>45934000</v>
      </c>
      <c r="H146" s="17">
        <v>9179000</v>
      </c>
      <c r="I146" s="17">
        <v>40982000</v>
      </c>
      <c r="J146" s="15">
        <v>901000</v>
      </c>
      <c r="K146" s="15">
        <v>6786000</v>
      </c>
      <c r="L146" s="17">
        <v>26984000</v>
      </c>
      <c r="M146" s="15">
        <v>3378000</v>
      </c>
    </row>
    <row r="147" spans="1:13" ht="12.75">
      <c r="A147" s="7">
        <v>146</v>
      </c>
      <c r="B147" s="8" t="s">
        <v>219</v>
      </c>
      <c r="C147" s="14">
        <v>4064</v>
      </c>
      <c r="D147" s="15">
        <v>85067000</v>
      </c>
      <c r="E147" s="15">
        <v>1141000</v>
      </c>
      <c r="F147" s="15">
        <v>11834000</v>
      </c>
      <c r="G147" s="15">
        <v>102723000</v>
      </c>
      <c r="H147" s="17">
        <v>72310000</v>
      </c>
      <c r="I147" s="15">
        <v>12108000</v>
      </c>
      <c r="J147" s="17">
        <v>18817000</v>
      </c>
      <c r="K147" s="15">
        <v>28101000</v>
      </c>
      <c r="L147" s="17">
        <v>188870000</v>
      </c>
      <c r="M147" s="15">
        <v>13897000</v>
      </c>
    </row>
    <row r="148" spans="1:13" ht="12.75">
      <c r="A148" s="9">
        <v>147</v>
      </c>
      <c r="B148" s="10" t="s">
        <v>220</v>
      </c>
      <c r="C148" s="16">
        <v>2362</v>
      </c>
      <c r="D148" s="17">
        <v>56090894.42876248</v>
      </c>
      <c r="E148" s="15">
        <v>697501.62</v>
      </c>
      <c r="F148" s="15">
        <v>3839713</v>
      </c>
      <c r="G148" s="15">
        <v>33666138.04000001</v>
      </c>
      <c r="H148" s="15">
        <v>4708738.788103859</v>
      </c>
      <c r="I148" s="15">
        <v>21254412.719999995</v>
      </c>
      <c r="J148" s="17">
        <v>13357522.08</v>
      </c>
      <c r="K148" s="15">
        <v>8223605.9399999995</v>
      </c>
      <c r="L148" s="15">
        <v>73183021.70000002</v>
      </c>
      <c r="M148" s="15">
        <v>17091313.160000004</v>
      </c>
    </row>
    <row r="149" spans="1:13" ht="12.75">
      <c r="A149" s="9">
        <v>148</v>
      </c>
      <c r="B149" s="10" t="s">
        <v>221</v>
      </c>
      <c r="C149" s="16">
        <v>1256</v>
      </c>
      <c r="D149" s="17">
        <v>43823000</v>
      </c>
      <c r="E149" s="15">
        <v>0</v>
      </c>
      <c r="F149" s="15">
        <v>1640000</v>
      </c>
      <c r="G149" s="15">
        <v>10475000</v>
      </c>
      <c r="H149" s="15">
        <v>9590000</v>
      </c>
      <c r="I149" s="15">
        <v>16584000</v>
      </c>
      <c r="J149" s="15">
        <v>296000</v>
      </c>
      <c r="K149" s="15">
        <v>6439000</v>
      </c>
      <c r="L149" s="17">
        <v>239675000</v>
      </c>
      <c r="M149" s="17">
        <v>13088000</v>
      </c>
    </row>
    <row r="150" spans="1:13" ht="12.75">
      <c r="A150" s="9">
        <v>149</v>
      </c>
      <c r="B150" s="10" t="s">
        <v>222</v>
      </c>
      <c r="C150" s="16">
        <v>2904</v>
      </c>
      <c r="D150" s="17">
        <v>69127282.35</v>
      </c>
      <c r="E150" s="17">
        <v>1458800</v>
      </c>
      <c r="F150" s="15">
        <v>8627859</v>
      </c>
      <c r="G150" s="15">
        <v>92114362.10000001</v>
      </c>
      <c r="H150" s="15">
        <v>32464527.480000004</v>
      </c>
      <c r="I150" s="15">
        <v>50795627.99000001</v>
      </c>
      <c r="J150" s="17">
        <v>15101368.709999999</v>
      </c>
      <c r="K150" s="15">
        <v>14228412.65</v>
      </c>
      <c r="L150" s="15">
        <v>112459841.61999999</v>
      </c>
      <c r="M150" s="17">
        <v>28495639.2</v>
      </c>
    </row>
    <row r="151" spans="1:13" ht="12.75">
      <c r="A151" s="9">
        <v>150</v>
      </c>
      <c r="B151" s="10" t="s">
        <v>223</v>
      </c>
      <c r="C151" s="16">
        <v>1763</v>
      </c>
      <c r="D151" s="17">
        <v>45805824.51</v>
      </c>
      <c r="E151" s="15">
        <v>168000</v>
      </c>
      <c r="F151" s="15">
        <v>5669243</v>
      </c>
      <c r="G151" s="17">
        <v>85732940.55999999</v>
      </c>
      <c r="H151" s="17">
        <v>75149890.47</v>
      </c>
      <c r="I151" s="17">
        <v>90662483.33</v>
      </c>
      <c r="J151" s="17">
        <v>4796365</v>
      </c>
      <c r="K151" s="17">
        <v>58933518.78</v>
      </c>
      <c r="L151" s="15">
        <v>37007904.58</v>
      </c>
      <c r="M151" s="15">
        <v>13488328.749999998</v>
      </c>
    </row>
    <row r="152" spans="1:13" ht="12.75">
      <c r="A152" s="9">
        <v>151</v>
      </c>
      <c r="B152" s="10" t="s">
        <v>224</v>
      </c>
      <c r="C152" s="16">
        <v>6452</v>
      </c>
      <c r="D152" s="17">
        <v>179055862.85000002</v>
      </c>
      <c r="E152" s="17">
        <v>12382054.530000001</v>
      </c>
      <c r="F152" s="17">
        <v>29336381.999999996</v>
      </c>
      <c r="G152" s="17">
        <v>552764595.13</v>
      </c>
      <c r="H152" s="17">
        <v>101612292.51000002</v>
      </c>
      <c r="I152" s="17">
        <v>206704014.37999997</v>
      </c>
      <c r="J152" s="15">
        <v>4065847.6</v>
      </c>
      <c r="K152" s="15">
        <v>98449281.99000001</v>
      </c>
      <c r="L152" s="15">
        <v>203298165.29999998</v>
      </c>
      <c r="M152" s="17">
        <v>68562877.78999998</v>
      </c>
    </row>
    <row r="153" spans="1:13" ht="12.75">
      <c r="A153" s="7">
        <v>152</v>
      </c>
      <c r="B153" s="8" t="s">
        <v>225</v>
      </c>
      <c r="C153" s="14">
        <v>7738</v>
      </c>
      <c r="D153" s="15">
        <v>91584000</v>
      </c>
      <c r="E153" s="15">
        <v>227000</v>
      </c>
      <c r="F153" s="15">
        <v>19958000</v>
      </c>
      <c r="G153" s="17">
        <v>265735000</v>
      </c>
      <c r="H153" s="17">
        <v>108995000</v>
      </c>
      <c r="I153" s="15">
        <v>73068000</v>
      </c>
      <c r="J153" s="15">
        <v>2047000</v>
      </c>
      <c r="K153" s="15">
        <v>62653000</v>
      </c>
      <c r="L153" s="17">
        <v>728317000</v>
      </c>
      <c r="M153" s="15">
        <v>40593000</v>
      </c>
    </row>
    <row r="154" spans="1:13" ht="12.75">
      <c r="A154" s="7">
        <v>153</v>
      </c>
      <c r="B154" s="8" t="s">
        <v>226</v>
      </c>
      <c r="C154" s="14">
        <v>8353</v>
      </c>
      <c r="D154" s="15">
        <v>192093000</v>
      </c>
      <c r="E154" s="15">
        <v>1330000</v>
      </c>
      <c r="F154" s="15">
        <v>11993000</v>
      </c>
      <c r="G154" s="17">
        <v>359988000</v>
      </c>
      <c r="H154" s="17">
        <v>124137000</v>
      </c>
      <c r="I154" s="15">
        <v>118335000</v>
      </c>
      <c r="J154" s="17">
        <v>36819000</v>
      </c>
      <c r="K154" s="15">
        <v>54620000</v>
      </c>
      <c r="L154" s="17">
        <v>756448000</v>
      </c>
      <c r="M154" s="15">
        <v>56437000</v>
      </c>
    </row>
    <row r="155" spans="1:13" ht="12.75">
      <c r="A155" s="7">
        <v>154</v>
      </c>
      <c r="B155" s="8" t="s">
        <v>227</v>
      </c>
      <c r="C155" s="14">
        <v>6718</v>
      </c>
      <c r="D155" s="15">
        <v>138313000</v>
      </c>
      <c r="E155" s="15">
        <v>367000</v>
      </c>
      <c r="F155" s="15">
        <v>11286000</v>
      </c>
      <c r="G155" s="17">
        <v>255950000</v>
      </c>
      <c r="H155" s="17">
        <v>100509000</v>
      </c>
      <c r="I155" s="15">
        <v>108920000</v>
      </c>
      <c r="J155" s="17">
        <v>22554000</v>
      </c>
      <c r="K155" s="15">
        <v>33483000</v>
      </c>
      <c r="L155" s="15">
        <v>213184000</v>
      </c>
      <c r="M155" s="15">
        <v>44338000</v>
      </c>
    </row>
    <row r="156" spans="1:13" ht="12.75">
      <c r="A156" s="7">
        <v>155</v>
      </c>
      <c r="B156" s="8" t="s">
        <v>228</v>
      </c>
      <c r="C156" s="14">
        <v>18547</v>
      </c>
      <c r="D156" s="15">
        <v>314146000</v>
      </c>
      <c r="E156" s="15">
        <v>5063000</v>
      </c>
      <c r="F156" s="15">
        <v>33110000</v>
      </c>
      <c r="G156" s="17">
        <v>881946000</v>
      </c>
      <c r="H156" s="15">
        <v>132060000</v>
      </c>
      <c r="I156" s="17">
        <v>376411000</v>
      </c>
      <c r="J156" s="15">
        <v>22321000</v>
      </c>
      <c r="K156" s="15">
        <v>324080000</v>
      </c>
      <c r="L156" s="15">
        <v>557694000</v>
      </c>
      <c r="M156" s="17">
        <v>237672000</v>
      </c>
    </row>
    <row r="157" spans="1:13" ht="12.75">
      <c r="A157" s="9">
        <v>156</v>
      </c>
      <c r="B157" s="10" t="s">
        <v>229</v>
      </c>
      <c r="C157" s="16">
        <v>3125</v>
      </c>
      <c r="D157" s="17">
        <v>120762000</v>
      </c>
      <c r="E157" s="15">
        <v>0</v>
      </c>
      <c r="F157" s="15">
        <v>9506000</v>
      </c>
      <c r="G157" s="17">
        <v>136822000</v>
      </c>
      <c r="H157" s="15">
        <v>18230000</v>
      </c>
      <c r="I157" s="15">
        <v>45131000</v>
      </c>
      <c r="J157" s="15">
        <v>814000</v>
      </c>
      <c r="K157" s="15">
        <v>22794000</v>
      </c>
      <c r="L157" s="17">
        <v>375686000</v>
      </c>
      <c r="M157" s="15">
        <v>27406000</v>
      </c>
    </row>
    <row r="158" spans="1:13" ht="12.75">
      <c r="A158" s="7">
        <v>157</v>
      </c>
      <c r="B158" s="8" t="s">
        <v>230</v>
      </c>
      <c r="C158" s="14">
        <v>22246</v>
      </c>
      <c r="D158" s="15">
        <v>401322000</v>
      </c>
      <c r="E158" s="17">
        <v>10955000</v>
      </c>
      <c r="F158" s="15">
        <v>32300000</v>
      </c>
      <c r="G158" s="17">
        <v>1340745000</v>
      </c>
      <c r="H158" s="15">
        <v>198373000</v>
      </c>
      <c r="I158" s="15">
        <v>359250000</v>
      </c>
      <c r="J158" s="15">
        <v>35322000</v>
      </c>
      <c r="K158" s="17">
        <v>441989000</v>
      </c>
      <c r="L158" s="15">
        <v>657506000</v>
      </c>
      <c r="M158" s="15">
        <v>102225000</v>
      </c>
    </row>
    <row r="159" spans="1:13" ht="12.75">
      <c r="A159" s="7">
        <v>158</v>
      </c>
      <c r="B159" s="8" t="s">
        <v>231</v>
      </c>
      <c r="C159" s="14">
        <v>7589</v>
      </c>
      <c r="D159" s="15">
        <v>130686000</v>
      </c>
      <c r="E159" s="15">
        <v>479000</v>
      </c>
      <c r="F159" s="15">
        <v>15957000</v>
      </c>
      <c r="G159" s="15">
        <v>248763000</v>
      </c>
      <c r="H159" s="15">
        <v>81748000</v>
      </c>
      <c r="I159" s="15">
        <v>63586000</v>
      </c>
      <c r="J159" s="15">
        <v>7524000</v>
      </c>
      <c r="K159" s="15">
        <v>43127000</v>
      </c>
      <c r="L159" s="17">
        <v>343165000</v>
      </c>
      <c r="M159" s="15">
        <v>44253000</v>
      </c>
    </row>
    <row r="160" spans="1:13" ht="12.75">
      <c r="A160" s="7">
        <v>159</v>
      </c>
      <c r="B160" s="8" t="s">
        <v>232</v>
      </c>
      <c r="C160" s="14">
        <v>9641</v>
      </c>
      <c r="D160" s="15">
        <v>204257000</v>
      </c>
      <c r="E160" s="15">
        <v>1644000</v>
      </c>
      <c r="F160" s="15">
        <v>25956000</v>
      </c>
      <c r="G160" s="17">
        <v>327967000</v>
      </c>
      <c r="H160" s="15">
        <v>102378000</v>
      </c>
      <c r="I160" s="15">
        <v>70870000</v>
      </c>
      <c r="J160" s="15">
        <v>17516000</v>
      </c>
      <c r="K160" s="15">
        <v>124680000</v>
      </c>
      <c r="L160" s="15">
        <v>336336000</v>
      </c>
      <c r="M160" s="17">
        <v>101076000</v>
      </c>
    </row>
    <row r="161" spans="1:13" ht="12.75">
      <c r="A161" s="9">
        <v>160</v>
      </c>
      <c r="B161" s="10" t="s">
        <v>233</v>
      </c>
      <c r="C161" s="16">
        <v>2994</v>
      </c>
      <c r="D161" s="17">
        <v>71563000</v>
      </c>
      <c r="E161" s="17">
        <v>1284000</v>
      </c>
      <c r="F161" s="15">
        <v>7497000</v>
      </c>
      <c r="G161" s="15">
        <v>32872000</v>
      </c>
      <c r="H161" s="15">
        <v>37768000</v>
      </c>
      <c r="I161" s="15">
        <v>19097000</v>
      </c>
      <c r="J161" s="15">
        <v>2182000</v>
      </c>
      <c r="K161" s="15">
        <v>33733000</v>
      </c>
      <c r="L161" s="17">
        <v>140382000</v>
      </c>
      <c r="M161" s="15">
        <v>21815000</v>
      </c>
    </row>
    <row r="162" spans="1:13" ht="12.75">
      <c r="A162" s="7">
        <v>161</v>
      </c>
      <c r="B162" s="8" t="s">
        <v>234</v>
      </c>
      <c r="C162" s="14">
        <v>5200</v>
      </c>
      <c r="D162" s="15">
        <v>78034830</v>
      </c>
      <c r="E162" s="17">
        <v>2737000</v>
      </c>
      <c r="F162" s="17">
        <v>23425700</v>
      </c>
      <c r="G162" s="15">
        <v>85921240</v>
      </c>
      <c r="H162" s="15">
        <v>31564620</v>
      </c>
      <c r="I162" s="15">
        <v>42023420</v>
      </c>
      <c r="J162" s="15">
        <v>6777890</v>
      </c>
      <c r="K162" s="15">
        <v>73295590</v>
      </c>
      <c r="L162" s="15">
        <v>217944910</v>
      </c>
      <c r="M162" s="15">
        <v>45169340</v>
      </c>
    </row>
    <row r="163" spans="1:13" ht="12.75">
      <c r="A163" s="7">
        <v>162</v>
      </c>
      <c r="B163" s="8" t="s">
        <v>235</v>
      </c>
      <c r="C163" s="14">
        <v>8402</v>
      </c>
      <c r="D163" s="15">
        <v>119257000</v>
      </c>
      <c r="E163" s="15">
        <v>3425000</v>
      </c>
      <c r="F163" s="17">
        <v>52291000</v>
      </c>
      <c r="G163" s="15">
        <v>147226000</v>
      </c>
      <c r="H163" s="15">
        <v>55638000</v>
      </c>
      <c r="I163" s="15">
        <v>83454000</v>
      </c>
      <c r="J163" s="17">
        <v>92495000</v>
      </c>
      <c r="K163" s="17">
        <v>166400000</v>
      </c>
      <c r="L163" s="17">
        <v>949737000</v>
      </c>
      <c r="M163" s="15">
        <v>68665000</v>
      </c>
    </row>
    <row r="164" spans="1:13" ht="12.75">
      <c r="A164" s="7">
        <v>163</v>
      </c>
      <c r="B164" s="8" t="s">
        <v>236</v>
      </c>
      <c r="C164" s="14">
        <v>4122</v>
      </c>
      <c r="D164" s="15">
        <v>94048000</v>
      </c>
      <c r="E164" s="15">
        <v>0</v>
      </c>
      <c r="F164" s="15">
        <v>12875000</v>
      </c>
      <c r="G164" s="17">
        <v>256895000</v>
      </c>
      <c r="H164" s="15">
        <v>31392000</v>
      </c>
      <c r="I164" s="15">
        <v>16576000</v>
      </c>
      <c r="J164" s="15">
        <v>2607000</v>
      </c>
      <c r="K164" s="15">
        <v>27045000</v>
      </c>
      <c r="L164" s="15">
        <v>162805000</v>
      </c>
      <c r="M164" s="17">
        <v>40551000</v>
      </c>
    </row>
    <row r="165" spans="1:13" ht="12.75">
      <c r="A165" s="9">
        <v>164</v>
      </c>
      <c r="B165" s="10" t="s">
        <v>237</v>
      </c>
      <c r="C165" s="16">
        <v>1485</v>
      </c>
      <c r="D165" s="17">
        <v>49438000</v>
      </c>
      <c r="E165" s="15">
        <v>222000</v>
      </c>
      <c r="F165" s="17">
        <v>6203000</v>
      </c>
      <c r="G165" s="15">
        <v>17785000</v>
      </c>
      <c r="H165" s="15">
        <v>14665000</v>
      </c>
      <c r="I165" s="15">
        <v>6128000</v>
      </c>
      <c r="J165" s="15">
        <v>195000</v>
      </c>
      <c r="K165" s="15">
        <v>5480000</v>
      </c>
      <c r="L165" s="17">
        <v>207431000</v>
      </c>
      <c r="M165" s="15">
        <v>9840000</v>
      </c>
    </row>
    <row r="166" spans="1:13" ht="12.75">
      <c r="A166" s="7">
        <v>165</v>
      </c>
      <c r="B166" s="8" t="s">
        <v>238</v>
      </c>
      <c r="C166" s="14">
        <v>4269</v>
      </c>
      <c r="D166" s="15">
        <v>60725050.82000001</v>
      </c>
      <c r="E166" s="15">
        <v>217826.96</v>
      </c>
      <c r="F166" s="15">
        <v>9925808.270000003</v>
      </c>
      <c r="G166" s="15">
        <v>51312565.98</v>
      </c>
      <c r="H166" s="17">
        <v>378191280.5799999</v>
      </c>
      <c r="I166" s="15">
        <v>40942257.21</v>
      </c>
      <c r="J166" s="15">
        <v>1345439.56</v>
      </c>
      <c r="K166" s="15">
        <v>34265412</v>
      </c>
      <c r="L166" s="15">
        <v>101034524.61999997</v>
      </c>
      <c r="M166" s="17">
        <v>43074736.489999995</v>
      </c>
    </row>
    <row r="167" spans="1:13" ht="12.75">
      <c r="A167" s="7">
        <v>166</v>
      </c>
      <c r="B167" s="8" t="s">
        <v>239</v>
      </c>
      <c r="C167" s="14">
        <v>12047</v>
      </c>
      <c r="D167" s="15">
        <v>175521000</v>
      </c>
      <c r="E167" s="15">
        <v>4976000</v>
      </c>
      <c r="F167" s="15">
        <v>31820000</v>
      </c>
      <c r="G167" s="17">
        <v>560789000</v>
      </c>
      <c r="H167" s="15">
        <v>139250000</v>
      </c>
      <c r="I167" s="15">
        <v>153181000</v>
      </c>
      <c r="J167" s="15">
        <v>3971000</v>
      </c>
      <c r="K167" s="15">
        <v>199863000</v>
      </c>
      <c r="L167" s="15">
        <v>396676000</v>
      </c>
      <c r="M167" s="15">
        <v>104568000</v>
      </c>
    </row>
    <row r="168" spans="1:13" ht="12.75">
      <c r="A168" s="7">
        <v>167</v>
      </c>
      <c r="B168" s="8" t="s">
        <v>240</v>
      </c>
      <c r="C168" s="14">
        <v>18046</v>
      </c>
      <c r="D168" s="15">
        <v>352305000</v>
      </c>
      <c r="E168" s="15">
        <v>6975000</v>
      </c>
      <c r="F168" s="17">
        <v>76448000</v>
      </c>
      <c r="G168" s="15">
        <v>392839000</v>
      </c>
      <c r="H168" s="15">
        <v>119436000</v>
      </c>
      <c r="I168" s="17">
        <v>798557000</v>
      </c>
      <c r="J168" s="15">
        <v>17597000</v>
      </c>
      <c r="K168" s="17">
        <v>322304000</v>
      </c>
      <c r="L168" s="15">
        <v>470418000</v>
      </c>
      <c r="M168" s="17">
        <v>204733000</v>
      </c>
    </row>
    <row r="169" spans="1:13" ht="12.75">
      <c r="A169" s="7">
        <v>168</v>
      </c>
      <c r="B169" s="8" t="s">
        <v>241</v>
      </c>
      <c r="C169" s="14">
        <v>18827</v>
      </c>
      <c r="D169" s="15">
        <v>320575000</v>
      </c>
      <c r="E169" s="15">
        <v>4000000</v>
      </c>
      <c r="F169" s="15">
        <v>53685000</v>
      </c>
      <c r="G169" s="15">
        <v>605882000</v>
      </c>
      <c r="H169" s="15">
        <v>110325000</v>
      </c>
      <c r="I169" s="17">
        <v>520280000</v>
      </c>
      <c r="J169" s="15">
        <v>8360000</v>
      </c>
      <c r="K169" s="15">
        <v>308166000</v>
      </c>
      <c r="L169" s="15">
        <v>713707000</v>
      </c>
      <c r="M169" s="17">
        <v>172673000</v>
      </c>
    </row>
    <row r="170" spans="1:13" ht="12.75">
      <c r="A170" s="9">
        <v>169</v>
      </c>
      <c r="B170" s="10" t="s">
        <v>242</v>
      </c>
      <c r="C170" s="16">
        <v>1277</v>
      </c>
      <c r="D170" s="17">
        <v>33730000</v>
      </c>
      <c r="E170" s="15">
        <v>215000</v>
      </c>
      <c r="F170" s="15">
        <v>1931000</v>
      </c>
      <c r="G170" s="15">
        <v>11040000</v>
      </c>
      <c r="H170" s="15">
        <v>11729000</v>
      </c>
      <c r="I170" s="15">
        <v>2474000</v>
      </c>
      <c r="J170" s="15">
        <v>262000</v>
      </c>
      <c r="K170" s="15">
        <v>5864000</v>
      </c>
      <c r="L170" s="17">
        <v>263804000</v>
      </c>
      <c r="M170" s="17">
        <v>14584000</v>
      </c>
    </row>
    <row r="171" spans="1:13" ht="12.75">
      <c r="A171" s="9">
        <v>170</v>
      </c>
      <c r="B171" s="10" t="s">
        <v>243</v>
      </c>
      <c r="C171" s="16">
        <v>3591</v>
      </c>
      <c r="D171" s="17">
        <v>131643120</v>
      </c>
      <c r="E171" s="17">
        <v>4800410</v>
      </c>
      <c r="F171" s="15">
        <v>10587730</v>
      </c>
      <c r="G171" s="15">
        <v>45734870</v>
      </c>
      <c r="H171" s="15">
        <v>22395210</v>
      </c>
      <c r="I171" s="15">
        <v>39667670</v>
      </c>
      <c r="J171" s="15">
        <v>6489400</v>
      </c>
      <c r="K171" s="17">
        <v>217497070</v>
      </c>
      <c r="L171" s="17">
        <v>196623680</v>
      </c>
      <c r="M171" s="15">
        <v>28616530</v>
      </c>
    </row>
    <row r="172" spans="1:13" ht="12.75">
      <c r="A172" s="7">
        <v>171</v>
      </c>
      <c r="B172" s="8" t="s">
        <v>244</v>
      </c>
      <c r="C172" s="14">
        <v>15239</v>
      </c>
      <c r="D172" s="15">
        <v>317250188.18999994</v>
      </c>
      <c r="E172" s="15">
        <v>2220183.38</v>
      </c>
      <c r="F172" s="15">
        <v>38632700.48</v>
      </c>
      <c r="G172" s="15">
        <v>424141141.31999993</v>
      </c>
      <c r="H172" s="17">
        <v>243681928.53000003</v>
      </c>
      <c r="I172" s="15">
        <v>119294093.68999998</v>
      </c>
      <c r="J172" s="15">
        <v>3025286.36</v>
      </c>
      <c r="K172" s="15">
        <v>222299442.99</v>
      </c>
      <c r="L172" s="17">
        <v>669062051.4200001</v>
      </c>
      <c r="M172" s="15">
        <v>100906452.69</v>
      </c>
    </row>
    <row r="173" spans="1:13" ht="12.75">
      <c r="A173" s="7">
        <v>172</v>
      </c>
      <c r="B173" s="8" t="s">
        <v>245</v>
      </c>
      <c r="C173" s="14">
        <v>3505</v>
      </c>
      <c r="D173" s="15">
        <v>51899123.96</v>
      </c>
      <c r="E173" s="15">
        <v>0</v>
      </c>
      <c r="F173" s="15">
        <v>900000</v>
      </c>
      <c r="G173" s="15">
        <v>36038702.970000006</v>
      </c>
      <c r="H173" s="17">
        <v>134404993.4</v>
      </c>
      <c r="I173" s="15">
        <v>9875183.68</v>
      </c>
      <c r="J173" s="15">
        <v>1042211.5</v>
      </c>
      <c r="K173" s="15">
        <v>28401509.749999996</v>
      </c>
      <c r="L173" s="15">
        <v>113662134.22999999</v>
      </c>
      <c r="M173" s="17">
        <v>34168000</v>
      </c>
    </row>
    <row r="174" spans="1:13" ht="12.75">
      <c r="A174" s="9">
        <v>173</v>
      </c>
      <c r="B174" s="10" t="s">
        <v>246</v>
      </c>
      <c r="C174" s="16">
        <v>33642</v>
      </c>
      <c r="D174" s="17">
        <v>829554055.74</v>
      </c>
      <c r="E174" s="15">
        <v>2711678.03</v>
      </c>
      <c r="F174" s="15">
        <v>65516651.97</v>
      </c>
      <c r="G174" s="15">
        <v>691227077.1099999</v>
      </c>
      <c r="H174" s="17">
        <v>624359364.2699999</v>
      </c>
      <c r="I174" s="17">
        <v>943944772.4400002</v>
      </c>
      <c r="J174" s="15">
        <v>54661213.86000001</v>
      </c>
      <c r="K174" s="17">
        <v>925792762.21</v>
      </c>
      <c r="L174" s="15">
        <v>981469696.28</v>
      </c>
      <c r="M174" s="15">
        <v>218412984.82</v>
      </c>
    </row>
    <row r="175" spans="1:13" ht="12.75">
      <c r="A175" s="9">
        <v>174</v>
      </c>
      <c r="B175" s="10" t="s">
        <v>247</v>
      </c>
      <c r="C175" s="16">
        <v>1556</v>
      </c>
      <c r="D175" s="17">
        <v>55565900.160000004</v>
      </c>
      <c r="E175" s="15">
        <v>72450.69</v>
      </c>
      <c r="F175" s="17">
        <v>6674430.470000001</v>
      </c>
      <c r="G175" s="15">
        <v>14278569.41</v>
      </c>
      <c r="H175" s="15">
        <v>14404434.769999998</v>
      </c>
      <c r="I175" s="15">
        <v>21599629.330000002</v>
      </c>
      <c r="J175" s="17">
        <v>5534536.25</v>
      </c>
      <c r="K175" s="15">
        <v>11832340.62</v>
      </c>
      <c r="L175" s="15">
        <v>64071974.120000005</v>
      </c>
      <c r="M175" s="15">
        <v>13244850.699999997</v>
      </c>
    </row>
    <row r="176" spans="1:13" ht="12.75">
      <c r="A176" s="7">
        <v>175</v>
      </c>
      <c r="B176" s="8" t="s">
        <v>248</v>
      </c>
      <c r="C176" s="14">
        <v>3916</v>
      </c>
      <c r="D176" s="15">
        <v>72511000</v>
      </c>
      <c r="E176" s="15">
        <v>501000</v>
      </c>
      <c r="F176" s="15">
        <v>8204000</v>
      </c>
      <c r="G176" s="17">
        <v>219709000</v>
      </c>
      <c r="H176" s="15">
        <v>0</v>
      </c>
      <c r="I176" s="15">
        <v>47598000</v>
      </c>
      <c r="J176" s="17">
        <v>21092000</v>
      </c>
      <c r="K176" s="15">
        <v>49146000</v>
      </c>
      <c r="L176" s="15">
        <v>150961000</v>
      </c>
      <c r="M176" s="15">
        <v>25167000</v>
      </c>
    </row>
    <row r="177" spans="1:13" ht="12.75">
      <c r="A177" s="9">
        <v>176</v>
      </c>
      <c r="B177" s="10" t="s">
        <v>249</v>
      </c>
      <c r="C177" s="16">
        <v>1346</v>
      </c>
      <c r="D177" s="17">
        <v>37064797.98</v>
      </c>
      <c r="E177" s="17">
        <v>835722.62</v>
      </c>
      <c r="F177" s="15">
        <v>3301859.35</v>
      </c>
      <c r="G177" s="15">
        <v>24287992.11</v>
      </c>
      <c r="H177" s="15">
        <v>9842736.48</v>
      </c>
      <c r="I177" s="17">
        <v>30235980.52</v>
      </c>
      <c r="J177" s="15">
        <v>147793.4</v>
      </c>
      <c r="K177" s="17">
        <v>25284142.79</v>
      </c>
      <c r="L177" s="15">
        <v>44509067.50000001</v>
      </c>
      <c r="M177" s="15">
        <v>10418929.560000002</v>
      </c>
    </row>
    <row r="178" spans="1:13" ht="12.75">
      <c r="A178" s="9">
        <v>177</v>
      </c>
      <c r="B178" s="10" t="s">
        <v>250</v>
      </c>
      <c r="C178" s="16">
        <v>5586</v>
      </c>
      <c r="D178" s="17">
        <v>137328000</v>
      </c>
      <c r="E178" s="15">
        <v>1543000</v>
      </c>
      <c r="F178" s="17">
        <v>19000000</v>
      </c>
      <c r="G178" s="15">
        <v>138315000</v>
      </c>
      <c r="H178" s="15">
        <v>50364000</v>
      </c>
      <c r="I178" s="15">
        <v>53811000</v>
      </c>
      <c r="J178" s="15">
        <v>5868000</v>
      </c>
      <c r="K178" s="15">
        <v>27971000</v>
      </c>
      <c r="L178" s="15">
        <v>128514000</v>
      </c>
      <c r="M178" s="17">
        <v>62465000</v>
      </c>
    </row>
    <row r="179" spans="1:13" ht="12.75">
      <c r="A179" s="7">
        <v>178</v>
      </c>
      <c r="B179" s="8" t="s">
        <v>251</v>
      </c>
      <c r="C179" s="14">
        <v>5273</v>
      </c>
      <c r="D179" s="15">
        <v>68230000</v>
      </c>
      <c r="E179" s="15">
        <v>1996000</v>
      </c>
      <c r="F179" s="15">
        <v>12145000</v>
      </c>
      <c r="G179" s="15">
        <v>137998000</v>
      </c>
      <c r="H179" s="17">
        <v>130937000</v>
      </c>
      <c r="I179" s="15">
        <v>73003000</v>
      </c>
      <c r="J179" s="15">
        <v>2493000</v>
      </c>
      <c r="K179" s="15">
        <v>51074000</v>
      </c>
      <c r="L179" s="15">
        <v>208059000</v>
      </c>
      <c r="M179" s="15">
        <v>28093000</v>
      </c>
    </row>
    <row r="180" spans="1:13" ht="12.75">
      <c r="A180" s="7">
        <v>179</v>
      </c>
      <c r="B180" s="8" t="s">
        <v>252</v>
      </c>
      <c r="C180" s="14">
        <v>2350</v>
      </c>
      <c r="D180" s="15">
        <v>47112000</v>
      </c>
      <c r="E180" s="17">
        <v>2606000</v>
      </c>
      <c r="F180" s="15">
        <v>3190000</v>
      </c>
      <c r="G180" s="15">
        <v>66716000</v>
      </c>
      <c r="H180" s="15">
        <v>27985000</v>
      </c>
      <c r="I180" s="15">
        <v>25194000</v>
      </c>
      <c r="J180" s="15">
        <v>3659000</v>
      </c>
      <c r="K180" s="15">
        <v>37584000</v>
      </c>
      <c r="L180" s="15">
        <v>63373000</v>
      </c>
      <c r="M180" s="15">
        <v>12160000</v>
      </c>
    </row>
    <row r="181" spans="1:13" ht="12.75">
      <c r="A181" s="7">
        <v>180</v>
      </c>
      <c r="B181" s="8" t="s">
        <v>253</v>
      </c>
      <c r="C181" s="14">
        <v>4032</v>
      </c>
      <c r="D181" s="15">
        <v>87947000</v>
      </c>
      <c r="E181" s="15">
        <v>627000</v>
      </c>
      <c r="F181" s="17">
        <v>21200000</v>
      </c>
      <c r="G181" s="15">
        <v>57105000</v>
      </c>
      <c r="H181" s="17">
        <v>91450000</v>
      </c>
      <c r="I181" s="17">
        <v>90514000</v>
      </c>
      <c r="J181" s="15">
        <v>3875000</v>
      </c>
      <c r="K181" s="15">
        <v>44503000</v>
      </c>
      <c r="L181" s="17">
        <v>240866000</v>
      </c>
      <c r="M181" s="15">
        <v>36170000</v>
      </c>
    </row>
    <row r="182" spans="1:13" ht="12.75">
      <c r="A182" s="7">
        <v>181</v>
      </c>
      <c r="B182" s="8" t="s">
        <v>254</v>
      </c>
      <c r="C182" s="14">
        <v>8034</v>
      </c>
      <c r="D182" s="15">
        <v>143521000</v>
      </c>
      <c r="E182" s="17">
        <v>5962000</v>
      </c>
      <c r="F182" s="15">
        <v>21364000</v>
      </c>
      <c r="G182" s="17">
        <v>353569000</v>
      </c>
      <c r="H182" s="15">
        <v>66401000</v>
      </c>
      <c r="I182" s="15">
        <v>45333000</v>
      </c>
      <c r="J182" s="15">
        <v>4301000</v>
      </c>
      <c r="K182" s="15">
        <v>49709000</v>
      </c>
      <c r="L182" s="17">
        <v>658763000</v>
      </c>
      <c r="M182" s="17">
        <v>79920000</v>
      </c>
    </row>
    <row r="183" spans="1:13" ht="12.75">
      <c r="A183" s="7">
        <v>182</v>
      </c>
      <c r="B183" s="8" t="s">
        <v>255</v>
      </c>
      <c r="C183" s="14">
        <v>2536</v>
      </c>
      <c r="D183" s="15">
        <v>46783000</v>
      </c>
      <c r="E183" s="15">
        <v>17000</v>
      </c>
      <c r="F183" s="17">
        <v>8431000</v>
      </c>
      <c r="G183" s="17">
        <v>98827000</v>
      </c>
      <c r="H183" s="17">
        <v>88724000</v>
      </c>
      <c r="I183" s="15">
        <v>5047000</v>
      </c>
      <c r="J183" s="15">
        <v>1763000</v>
      </c>
      <c r="K183" s="15">
        <v>21464000</v>
      </c>
      <c r="L183" s="17">
        <v>110969000</v>
      </c>
      <c r="M183" s="17">
        <v>24002000</v>
      </c>
    </row>
    <row r="184" spans="1:13" ht="12.75">
      <c r="A184" s="7">
        <v>183</v>
      </c>
      <c r="B184" s="8" t="s">
        <v>256</v>
      </c>
      <c r="C184" s="14">
        <v>18011</v>
      </c>
      <c r="D184" s="15">
        <v>375486000</v>
      </c>
      <c r="E184" s="17">
        <v>9817000</v>
      </c>
      <c r="F184" s="15">
        <v>58538000</v>
      </c>
      <c r="G184" s="15">
        <v>339253000</v>
      </c>
      <c r="H184" s="17">
        <v>272931000</v>
      </c>
      <c r="I184" s="15">
        <v>149688000</v>
      </c>
      <c r="J184" s="17">
        <v>39609000</v>
      </c>
      <c r="K184" s="15">
        <v>259510000</v>
      </c>
      <c r="L184" s="17">
        <v>869809000</v>
      </c>
      <c r="M184" s="15">
        <v>83122000</v>
      </c>
    </row>
    <row r="185" spans="1:13" ht="12.75">
      <c r="A185" s="7">
        <v>184</v>
      </c>
      <c r="B185" s="8" t="s">
        <v>257</v>
      </c>
      <c r="C185" s="14">
        <v>2859</v>
      </c>
      <c r="D185" s="15">
        <v>45334000</v>
      </c>
      <c r="E185" s="15">
        <v>0</v>
      </c>
      <c r="F185" s="15">
        <v>5166000</v>
      </c>
      <c r="G185" s="17">
        <v>110767000</v>
      </c>
      <c r="H185" s="15">
        <v>6648000</v>
      </c>
      <c r="I185" s="17">
        <v>77375000</v>
      </c>
      <c r="J185" s="15">
        <v>918000</v>
      </c>
      <c r="K185" s="15">
        <v>47089000</v>
      </c>
      <c r="L185" s="17">
        <v>145814000</v>
      </c>
      <c r="M185" s="15">
        <v>17564000</v>
      </c>
    </row>
    <row r="186" spans="1:13" ht="12.75">
      <c r="A186" s="7">
        <v>185</v>
      </c>
      <c r="B186" s="8" t="s">
        <v>258</v>
      </c>
      <c r="C186" s="14">
        <v>17108</v>
      </c>
      <c r="D186" s="15">
        <v>240825000</v>
      </c>
      <c r="E186" s="15">
        <v>1751000</v>
      </c>
      <c r="F186" s="15">
        <v>45017000</v>
      </c>
      <c r="G186" s="15">
        <v>390414000</v>
      </c>
      <c r="H186" s="15">
        <v>122778000</v>
      </c>
      <c r="I186" s="15">
        <v>127825000</v>
      </c>
      <c r="J186" s="15">
        <v>13600000</v>
      </c>
      <c r="K186" s="17">
        <v>326532000</v>
      </c>
      <c r="L186" s="15">
        <v>691341000</v>
      </c>
      <c r="M186" s="15">
        <v>137590000</v>
      </c>
    </row>
    <row r="187" spans="1:13" ht="12.75">
      <c r="A187" s="7">
        <v>186</v>
      </c>
      <c r="B187" s="8" t="s">
        <v>259</v>
      </c>
      <c r="C187" s="14">
        <v>1483</v>
      </c>
      <c r="D187" s="15">
        <v>33138000</v>
      </c>
      <c r="E187" s="15">
        <v>355000</v>
      </c>
      <c r="F187" s="17">
        <v>5868000</v>
      </c>
      <c r="G187" s="17">
        <v>72003000</v>
      </c>
      <c r="H187" s="15">
        <v>12550000</v>
      </c>
      <c r="I187" s="15">
        <v>23133000</v>
      </c>
      <c r="J187" s="17">
        <v>7085000</v>
      </c>
      <c r="K187" s="17">
        <v>27955000</v>
      </c>
      <c r="L187" s="15">
        <v>41641000</v>
      </c>
      <c r="M187" s="17">
        <v>18183000</v>
      </c>
    </row>
    <row r="188" spans="1:13" ht="12.75">
      <c r="A188" s="7">
        <v>187</v>
      </c>
      <c r="B188" s="8" t="s">
        <v>260</v>
      </c>
      <c r="C188" s="14">
        <v>6334</v>
      </c>
      <c r="D188" s="15">
        <v>113618000</v>
      </c>
      <c r="E188" s="15">
        <v>1276000</v>
      </c>
      <c r="F188" s="15">
        <v>11445000</v>
      </c>
      <c r="G188" s="17">
        <v>228825000</v>
      </c>
      <c r="H188" s="17">
        <v>109027000</v>
      </c>
      <c r="I188" s="17">
        <v>136365000</v>
      </c>
      <c r="J188" s="15">
        <v>11133000</v>
      </c>
      <c r="K188" s="15">
        <v>72847000</v>
      </c>
      <c r="L188" s="17">
        <v>357735000</v>
      </c>
      <c r="M188" s="15">
        <v>37153000</v>
      </c>
    </row>
    <row r="189" spans="1:13" ht="12.75">
      <c r="A189" s="7">
        <v>188</v>
      </c>
      <c r="B189" s="8" t="s">
        <v>261</v>
      </c>
      <c r="C189" s="14">
        <v>20759</v>
      </c>
      <c r="D189" s="15">
        <v>348732000</v>
      </c>
      <c r="E189" s="15">
        <v>4005000</v>
      </c>
      <c r="F189" s="15">
        <v>35729000</v>
      </c>
      <c r="G189" s="15">
        <v>545079000</v>
      </c>
      <c r="H189" s="15">
        <v>178286000</v>
      </c>
      <c r="I189" s="15">
        <v>293935000</v>
      </c>
      <c r="J189" s="15">
        <v>11610000</v>
      </c>
      <c r="K189" s="15">
        <v>259517000</v>
      </c>
      <c r="L189" s="15">
        <v>769813000</v>
      </c>
      <c r="M189" s="17">
        <v>200239000</v>
      </c>
    </row>
    <row r="190" spans="1:13" ht="12.75">
      <c r="A190" s="7">
        <v>189</v>
      </c>
      <c r="B190" s="8" t="s">
        <v>262</v>
      </c>
      <c r="C190" s="14">
        <v>6862</v>
      </c>
      <c r="D190" s="15">
        <v>111464282.41000001</v>
      </c>
      <c r="E190" s="15">
        <v>1883577.52</v>
      </c>
      <c r="F190" s="15">
        <v>19524365.599999998</v>
      </c>
      <c r="G190" s="17">
        <v>274536402.66</v>
      </c>
      <c r="H190" s="15">
        <v>76402141.4</v>
      </c>
      <c r="I190" s="15">
        <v>32604980.180000003</v>
      </c>
      <c r="J190" s="17">
        <v>16266922.63</v>
      </c>
      <c r="K190" s="15">
        <v>81674440.21999998</v>
      </c>
      <c r="L190" s="15">
        <v>260212530.33</v>
      </c>
      <c r="M190" s="15">
        <v>32011449.1</v>
      </c>
    </row>
    <row r="191" spans="1:13" ht="12.75">
      <c r="A191" s="9">
        <v>190</v>
      </c>
      <c r="B191" s="10" t="s">
        <v>263</v>
      </c>
      <c r="C191" s="16">
        <v>1414</v>
      </c>
      <c r="D191" s="17">
        <v>55399978.53</v>
      </c>
      <c r="E191" s="15">
        <v>125803</v>
      </c>
      <c r="F191" s="15">
        <v>3310316.2</v>
      </c>
      <c r="G191" s="15">
        <v>40895142.85</v>
      </c>
      <c r="H191" s="15">
        <v>2441810.96</v>
      </c>
      <c r="I191" s="17">
        <v>344494107.9999999</v>
      </c>
      <c r="J191" s="17">
        <v>21201031.759999998</v>
      </c>
      <c r="K191" s="15">
        <v>8319384.319999999</v>
      </c>
      <c r="L191" s="15">
        <v>34760306.410000004</v>
      </c>
      <c r="M191" s="17">
        <v>18146261.53</v>
      </c>
    </row>
    <row r="192" spans="1:13" ht="12.75">
      <c r="A192" s="9">
        <v>191</v>
      </c>
      <c r="B192" s="10" t="s">
        <v>264</v>
      </c>
      <c r="C192" s="16">
        <v>4932</v>
      </c>
      <c r="D192" s="17">
        <v>114481201.39000002</v>
      </c>
      <c r="E192" s="15">
        <v>61736.06</v>
      </c>
      <c r="F192" s="17">
        <v>21853203.97</v>
      </c>
      <c r="G192" s="15">
        <v>116770088.45</v>
      </c>
      <c r="H192" s="17">
        <v>95220656.58</v>
      </c>
      <c r="I192" s="15">
        <v>30875826.57</v>
      </c>
      <c r="J192" s="15">
        <v>1553363.89</v>
      </c>
      <c r="K192" s="15">
        <v>53129158.5</v>
      </c>
      <c r="L192" s="17">
        <v>218481996.92000002</v>
      </c>
      <c r="M192" s="15">
        <v>24401333.97</v>
      </c>
    </row>
    <row r="193" spans="1:13" ht="12.75">
      <c r="A193" s="7">
        <v>192</v>
      </c>
      <c r="B193" s="8" t="s">
        <v>265</v>
      </c>
      <c r="C193" s="14">
        <v>4174</v>
      </c>
      <c r="D193" s="15">
        <v>80700316.28</v>
      </c>
      <c r="E193" s="15">
        <v>1113915.05</v>
      </c>
      <c r="F193" s="17">
        <v>21430678</v>
      </c>
      <c r="G193" s="15">
        <v>56185548.7</v>
      </c>
      <c r="H193" s="17">
        <v>59747729.04000001</v>
      </c>
      <c r="I193" s="15">
        <v>26810969.43</v>
      </c>
      <c r="J193" s="17">
        <v>10068000</v>
      </c>
      <c r="K193" s="15">
        <v>37778501.76</v>
      </c>
      <c r="L193" s="15">
        <v>98659780.71</v>
      </c>
      <c r="M193" s="15">
        <v>15884401.309999999</v>
      </c>
    </row>
    <row r="194" spans="1:13" ht="12.75">
      <c r="A194" s="7">
        <v>193</v>
      </c>
      <c r="B194" s="8" t="s">
        <v>266</v>
      </c>
      <c r="C194" s="14">
        <v>4559</v>
      </c>
      <c r="D194" s="15">
        <v>60049000</v>
      </c>
      <c r="E194" s="15">
        <v>1664000</v>
      </c>
      <c r="F194" s="15">
        <v>6296000</v>
      </c>
      <c r="G194" s="15">
        <v>97494000</v>
      </c>
      <c r="H194" s="17">
        <v>80875000</v>
      </c>
      <c r="I194" s="15">
        <v>46664000</v>
      </c>
      <c r="J194" s="15">
        <v>3303000</v>
      </c>
      <c r="K194" s="15">
        <v>53063000</v>
      </c>
      <c r="L194" s="17">
        <v>334237000</v>
      </c>
      <c r="M194" s="17">
        <v>54872000</v>
      </c>
    </row>
    <row r="195" spans="1:13" ht="12.75">
      <c r="A195" s="11" t="s">
        <v>267</v>
      </c>
      <c r="B195" s="11"/>
      <c r="G195" s="12"/>
      <c r="H195" s="12"/>
      <c r="I195" s="12"/>
      <c r="J195" s="12"/>
      <c r="K195" s="12"/>
      <c r="L195" s="12"/>
      <c r="M195"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195"/>
  <sheetViews>
    <sheetView zoomScalePageLayoutView="0" workbookViewId="0" topLeftCell="E88">
      <selection activeCell="M6" sqref="M6"/>
    </sheetView>
  </sheetViews>
  <sheetFormatPr defaultColWidth="9.140625" defaultRowHeight="12.75"/>
  <cols>
    <col min="1" max="1" width="9.140625" style="12" customWidth="1"/>
    <col min="2" max="2" width="36.00390625" style="12" customWidth="1"/>
    <col min="3" max="3" width="18.8515625" style="12" customWidth="1"/>
    <col min="4" max="4" width="12.00390625" style="12" bestFit="1" customWidth="1"/>
    <col min="5" max="5" width="13.8515625" style="12" bestFit="1" customWidth="1"/>
    <col min="6" max="6" width="10.421875" style="12" bestFit="1" customWidth="1"/>
    <col min="7" max="7" width="15.7109375" style="0" bestFit="1" customWidth="1"/>
    <col min="8" max="8" width="14.28125" style="0" bestFit="1" customWidth="1"/>
    <col min="9" max="9" width="15.140625" style="0" bestFit="1" customWidth="1"/>
    <col min="10" max="10" width="14.421875" style="0" bestFit="1" customWidth="1"/>
    <col min="11" max="11" width="15.8515625" style="0" bestFit="1" customWidth="1"/>
    <col min="12" max="12" width="11.28125" style="0" bestFit="1" customWidth="1"/>
    <col min="13" max="13" width="12.7109375" style="0" bestFit="1" customWidth="1"/>
    <col min="14" max="14" width="12.8515625" style="0" customWidth="1"/>
  </cols>
  <sheetData>
    <row r="1" spans="1:14" ht="20.25">
      <c r="A1" s="5" t="s">
        <v>72</v>
      </c>
      <c r="B1" s="6" t="s">
        <v>73</v>
      </c>
      <c r="C1" s="13" t="s">
        <v>268</v>
      </c>
      <c r="D1" s="13" t="s">
        <v>286</v>
      </c>
      <c r="E1" s="13" t="s">
        <v>287</v>
      </c>
      <c r="F1" s="13" t="s">
        <v>288</v>
      </c>
      <c r="G1" s="13" t="s">
        <v>272</v>
      </c>
      <c r="H1" s="13" t="s">
        <v>274</v>
      </c>
      <c r="I1" s="13" t="s">
        <v>278</v>
      </c>
      <c r="J1" s="13" t="s">
        <v>285</v>
      </c>
      <c r="K1" s="13" t="s">
        <v>284</v>
      </c>
      <c r="L1" s="13" t="s">
        <v>283</v>
      </c>
      <c r="M1" s="13" t="s">
        <v>282</v>
      </c>
      <c r="N1" s="20" t="s">
        <v>304</v>
      </c>
    </row>
    <row r="2" spans="1:14" ht="12.75">
      <c r="A2" s="7">
        <v>1</v>
      </c>
      <c r="B2" s="8" t="s">
        <v>74</v>
      </c>
      <c r="C2" s="14">
        <v>18234</v>
      </c>
      <c r="D2" s="15">
        <f>ROUND('RŠ-koeficienti-podatki-SIT'!D2/$B$195,2)</f>
        <v>1155428.98</v>
      </c>
      <c r="E2" s="15">
        <f>ROUND('RŠ-koeficienti-podatki-SIT'!E2/$B$195,2)</f>
        <v>34138.71</v>
      </c>
      <c r="F2" s="15">
        <f>ROUND('RŠ-koeficienti-podatki-SIT'!F2/$B$195,2)</f>
        <v>331117.51</v>
      </c>
      <c r="G2" s="15">
        <f>ROUND('RŠ-koeficienti-podatki-SIT'!G2/$B$195,2)</f>
        <v>2215944.75</v>
      </c>
      <c r="H2" s="15">
        <f>ROUND('RŠ-koeficienti-podatki-SIT'!H2/$B$195,2)</f>
        <v>2619604.41</v>
      </c>
      <c r="I2" s="15">
        <f>ROUND('RŠ-koeficienti-podatki-SIT'!I2/$B$195,2)</f>
        <v>550467.37</v>
      </c>
      <c r="J2" s="15">
        <f>ROUND('RŠ-koeficienti-podatki-SIT'!J2/$B$195,2)</f>
        <v>142572.19</v>
      </c>
      <c r="K2" s="15">
        <f>ROUND('RŠ-koeficienti-podatki-SIT'!K2/$B$195,2)</f>
        <v>1791195.13</v>
      </c>
      <c r="L2" s="15">
        <f>ROUND('RŠ-koeficienti-podatki-SIT'!L2/$B$195,2)</f>
        <v>2315093.47</v>
      </c>
      <c r="M2" s="15">
        <f>ROUND('RŠ-koeficienti-podatki-SIT'!M2/$B$195,2)</f>
        <v>260111</v>
      </c>
      <c r="N2">
        <f>SUM(C2:M3)</f>
        <v>15944794.690000003</v>
      </c>
    </row>
    <row r="3" spans="1:14" ht="12.75">
      <c r="A3" s="7">
        <v>2</v>
      </c>
      <c r="B3" s="8" t="s">
        <v>75</v>
      </c>
      <c r="C3" s="14">
        <v>8541</v>
      </c>
      <c r="D3" s="15">
        <f>ROUND('RŠ-koeficienti-podatki-SIT'!D3/$B$195,2)</f>
        <v>626572.38</v>
      </c>
      <c r="E3" s="15">
        <f>ROUND('RŠ-koeficienti-podatki-SIT'!E3/$B$195,2)</f>
        <v>231.11</v>
      </c>
      <c r="F3" s="15">
        <f>ROUND('RŠ-koeficienti-podatki-SIT'!F3/$B$195,2)</f>
        <v>93791.16</v>
      </c>
      <c r="G3" s="15">
        <f>ROUND('RŠ-koeficienti-podatki-SIT'!G3/$B$195,2)</f>
        <v>1009177.92</v>
      </c>
      <c r="H3" s="15">
        <f>ROUND('RŠ-koeficienti-podatki-SIT'!H3/$B$195,2)</f>
        <v>204728.07</v>
      </c>
      <c r="I3" s="15">
        <f>ROUND('RŠ-koeficienti-podatki-SIT'!I3/$B$195,2)</f>
        <v>700871.19</v>
      </c>
      <c r="J3" s="15">
        <f>ROUND('RŠ-koeficienti-podatki-SIT'!J3/$B$195,2)</f>
        <v>84054.63</v>
      </c>
      <c r="K3" s="15">
        <f>ROUND('RŠ-koeficienti-podatki-SIT'!K3/$B$195,2)</f>
        <v>331120.5</v>
      </c>
      <c r="L3" s="15">
        <f>ROUND('RŠ-koeficienti-podatki-SIT'!L3/$B$195,2)</f>
        <v>1051059.15</v>
      </c>
      <c r="M3" s="15">
        <f>ROUND('RŠ-koeficienti-podatki-SIT'!M3/$B$195,2)</f>
        <v>400740.06</v>
      </c>
      <c r="N3">
        <f aca="true" t="shared" si="0" ref="N3:N66">SUM(C3:M4)</f>
        <v>6274470.430000001</v>
      </c>
    </row>
    <row r="4" spans="1:14" ht="12.75">
      <c r="A4" s="9">
        <v>3</v>
      </c>
      <c r="B4" s="10" t="s">
        <v>76</v>
      </c>
      <c r="C4" s="16">
        <v>2181</v>
      </c>
      <c r="D4" s="15">
        <f>ROUND('RŠ-koeficienti-podatki-SIT'!D4/$B$195,2)</f>
        <v>372788.91</v>
      </c>
      <c r="E4" s="15">
        <f>ROUND('RŠ-koeficienti-podatki-SIT'!E4/$B$195,2)</f>
        <v>0</v>
      </c>
      <c r="F4" s="15">
        <f>ROUND('RŠ-koeficienti-podatki-SIT'!F4/$B$195,2)</f>
        <v>9831.41</v>
      </c>
      <c r="G4" s="15">
        <f>ROUND('RŠ-koeficienti-podatki-SIT'!G4/$B$195,2)</f>
        <v>232669.29</v>
      </c>
      <c r="H4" s="15">
        <f>ROUND('RŠ-koeficienti-podatki-SIT'!H4/$B$195,2)</f>
        <v>42214.91</v>
      </c>
      <c r="I4" s="15">
        <f>ROUND('RŠ-koeficienti-podatki-SIT'!I4/$B$195,2)</f>
        <v>373458.59</v>
      </c>
      <c r="J4" s="15">
        <f>ROUND('RŠ-koeficienti-podatki-SIT'!J4/$B$195,2)</f>
        <v>1886.45</v>
      </c>
      <c r="K4" s="15">
        <f>ROUND('RŠ-koeficienti-podatki-SIT'!K4/$B$195,2)</f>
        <v>62054.09</v>
      </c>
      <c r="L4" s="15">
        <f>ROUND('RŠ-koeficienti-podatki-SIT'!L4/$B$195,2)</f>
        <v>583471.53</v>
      </c>
      <c r="M4" s="15">
        <f>ROUND('RŠ-koeficienti-podatki-SIT'!M4/$B$195,2)</f>
        <v>83027.08</v>
      </c>
      <c r="N4">
        <f t="shared" si="0"/>
        <v>2854262.4699999997</v>
      </c>
    </row>
    <row r="5" spans="1:14" ht="12.75">
      <c r="A5" s="7">
        <v>4</v>
      </c>
      <c r="B5" s="8" t="s">
        <v>77</v>
      </c>
      <c r="C5" s="14">
        <v>1450</v>
      </c>
      <c r="D5" s="15">
        <f>ROUND('RŠ-koeficienti-podatki-SIT'!D5/$B$195,2)</f>
        <v>122018.92</v>
      </c>
      <c r="E5" s="15">
        <f>ROUND('RŠ-koeficienti-podatki-SIT'!E5/$B$195,2)</f>
        <v>2808.59</v>
      </c>
      <c r="F5" s="15">
        <f>ROUND('RŠ-koeficienti-podatki-SIT'!F5/$B$195,2)</f>
        <v>11011.9</v>
      </c>
      <c r="G5" s="15">
        <f>ROUND('RŠ-koeficienti-podatki-SIT'!G5/$B$195,2)</f>
        <v>152349.15</v>
      </c>
      <c r="H5" s="15">
        <f>ROUND('RŠ-koeficienti-podatki-SIT'!H5/$B$195,2)</f>
        <v>43305.68</v>
      </c>
      <c r="I5" s="15">
        <f>ROUND('RŠ-koeficienti-podatki-SIT'!I5/$B$195,2)</f>
        <v>199473.55</v>
      </c>
      <c r="J5" s="15">
        <f>ROUND('RŠ-koeficienti-podatki-SIT'!J5/$B$195,2)</f>
        <v>43588.08</v>
      </c>
      <c r="K5" s="15">
        <f>ROUND('RŠ-koeficienti-podatki-SIT'!K5/$B$195,2)</f>
        <v>185255.64</v>
      </c>
      <c r="L5" s="15">
        <f>ROUND('RŠ-koeficienti-podatki-SIT'!L5/$B$195,2)</f>
        <v>284369.3</v>
      </c>
      <c r="M5" s="15">
        <f>ROUND('RŠ-koeficienti-podatki-SIT'!M5/$B$195,2)</f>
        <v>45048.4</v>
      </c>
      <c r="N5">
        <f t="shared" si="0"/>
        <v>8489732.83</v>
      </c>
    </row>
    <row r="6" spans="1:14" ht="12.75">
      <c r="A6" s="9">
        <v>5</v>
      </c>
      <c r="B6" s="10" t="s">
        <v>78</v>
      </c>
      <c r="C6" s="16">
        <v>11080</v>
      </c>
      <c r="D6" s="15">
        <f>ROUND('RŠ-koeficienti-podatki-SIT'!D6/$B$195,2)</f>
        <v>1458162.24</v>
      </c>
      <c r="E6" s="15">
        <f>ROUND('RŠ-koeficienti-podatki-SIT'!E6/$B$195,2)</f>
        <v>9268.07</v>
      </c>
      <c r="F6" s="15">
        <f>ROUND('RŠ-koeficienti-podatki-SIT'!F6/$B$195,2)</f>
        <v>153171.42</v>
      </c>
      <c r="G6" s="15">
        <f>ROUND('RŠ-koeficienti-podatki-SIT'!G6/$B$195,2)</f>
        <v>1752391.09</v>
      </c>
      <c r="H6" s="15">
        <f>ROUND('RŠ-koeficienti-podatki-SIT'!H6/$B$195,2)</f>
        <v>513758.14</v>
      </c>
      <c r="I6" s="15">
        <f>ROUND('RŠ-koeficienti-podatki-SIT'!I6/$B$195,2)</f>
        <v>1214830.58</v>
      </c>
      <c r="J6" s="15">
        <f>ROUND('RŠ-koeficienti-podatki-SIT'!J6/$B$195,2)</f>
        <v>44454.18</v>
      </c>
      <c r="K6" s="15">
        <f>ROUND('RŠ-koeficienti-podatki-SIT'!K6/$B$195,2)</f>
        <v>622154.06</v>
      </c>
      <c r="L6" s="15">
        <f>ROUND('RŠ-koeficienti-podatki-SIT'!L6/$B$195,2)</f>
        <v>1411680.02</v>
      </c>
      <c r="M6" s="15">
        <f>ROUND('RŠ-koeficienti-podatki-SIT'!M6/$B$195,2)</f>
        <v>208103.82</v>
      </c>
      <c r="N6">
        <f t="shared" si="0"/>
        <v>8654817.820000002</v>
      </c>
    </row>
    <row r="7" spans="1:14" ht="12.75">
      <c r="A7" s="7">
        <v>6</v>
      </c>
      <c r="B7" s="8" t="s">
        <v>79</v>
      </c>
      <c r="C7" s="14">
        <v>1617</v>
      </c>
      <c r="D7" s="15">
        <f>ROUND('RŠ-koeficienti-podatki-SIT'!D7/$B$195,2)</f>
        <v>148554.06</v>
      </c>
      <c r="E7" s="15">
        <f>ROUND('RŠ-koeficienti-podatki-SIT'!E7/$B$195,2)</f>
        <v>4008.79</v>
      </c>
      <c r="F7" s="15">
        <f>ROUND('RŠ-koeficienti-podatki-SIT'!F7/$B$195,2)</f>
        <v>31413.06</v>
      </c>
      <c r="G7" s="15">
        <f>ROUND('RŠ-koeficienti-podatki-SIT'!G7/$B$195,2)</f>
        <v>387322.49</v>
      </c>
      <c r="H7" s="15">
        <f>ROUND('RŠ-koeficienti-podatki-SIT'!H7/$B$195,2)</f>
        <v>141291.74</v>
      </c>
      <c r="I7" s="15">
        <f>ROUND('RŠ-koeficienti-podatki-SIT'!I7/$B$195,2)</f>
        <v>68694.36</v>
      </c>
      <c r="J7" s="15">
        <f>ROUND('RŠ-koeficienti-podatki-SIT'!J7/$B$195,2)</f>
        <v>100377.06</v>
      </c>
      <c r="K7" s="15">
        <f>ROUND('RŠ-koeficienti-podatki-SIT'!K7/$B$195,2)</f>
        <v>71819.84</v>
      </c>
      <c r="L7" s="15">
        <f>ROUND('RŠ-koeficienti-podatki-SIT'!L7/$B$195,2)</f>
        <v>244538.84</v>
      </c>
      <c r="M7" s="15">
        <f>ROUND('RŠ-koeficienti-podatki-SIT'!M7/$B$195,2)</f>
        <v>56126.96</v>
      </c>
      <c r="N7">
        <f t="shared" si="0"/>
        <v>5446365.01</v>
      </c>
    </row>
    <row r="8" spans="1:14" ht="12.75">
      <c r="A8" s="9">
        <v>7</v>
      </c>
      <c r="B8" s="10" t="s">
        <v>80</v>
      </c>
      <c r="C8" s="16">
        <v>5277</v>
      </c>
      <c r="D8" s="15">
        <f>ROUND('RŠ-koeficienti-podatki-SIT'!D8/$B$195,2)</f>
        <v>899687.03</v>
      </c>
      <c r="E8" s="15">
        <f>ROUND('RŠ-koeficienti-podatki-SIT'!E8/$B$195,2)</f>
        <v>23506.09</v>
      </c>
      <c r="F8" s="15">
        <f>ROUND('RŠ-koeficienti-podatki-SIT'!F8/$B$195,2)</f>
        <v>81985.48</v>
      </c>
      <c r="G8" s="15">
        <f>ROUND('RŠ-koeficienti-podatki-SIT'!G8/$B$195,2)</f>
        <v>969066.1</v>
      </c>
      <c r="H8" s="15">
        <f>ROUND('RŠ-koeficienti-podatki-SIT'!H8/$B$195,2)</f>
        <v>654794.69</v>
      </c>
      <c r="I8" s="15">
        <f>ROUND('RŠ-koeficienti-podatki-SIT'!I8/$B$195,2)</f>
        <v>294938.24</v>
      </c>
      <c r="J8" s="15">
        <f>ROUND('RŠ-koeficienti-podatki-SIT'!J8/$B$195,2)</f>
        <v>36521.45</v>
      </c>
      <c r="K8" s="15">
        <f>ROUND('RŠ-koeficienti-podatki-SIT'!K8/$B$195,2)</f>
        <v>276702.55</v>
      </c>
      <c r="L8" s="15">
        <f>ROUND('RŠ-koeficienti-podatki-SIT'!L8/$B$195,2)</f>
        <v>821795.19</v>
      </c>
      <c r="M8" s="15">
        <f>ROUND('RŠ-koeficienti-podatki-SIT'!M8/$B$195,2)</f>
        <v>126326.99</v>
      </c>
      <c r="N8">
        <f t="shared" si="0"/>
        <v>6392414.669999999</v>
      </c>
    </row>
    <row r="9" spans="1:14" ht="12.75">
      <c r="A9" s="7">
        <v>8</v>
      </c>
      <c r="B9" s="8" t="s">
        <v>81</v>
      </c>
      <c r="C9" s="14">
        <v>3796</v>
      </c>
      <c r="D9" s="15">
        <f>ROUND('RŠ-koeficienti-podatki-SIT'!D9/$B$195,2)</f>
        <v>244625.27</v>
      </c>
      <c r="E9" s="15">
        <f>ROUND('RŠ-koeficienti-podatki-SIT'!E9/$B$195,2)</f>
        <v>2679.02</v>
      </c>
      <c r="F9" s="15">
        <f>ROUND('RŠ-koeficienti-podatki-SIT'!F9/$B$195,2)</f>
        <v>26080.79</v>
      </c>
      <c r="G9" s="15">
        <f>ROUND('RŠ-koeficienti-podatki-SIT'!G9/$B$195,2)</f>
        <v>305587.55</v>
      </c>
      <c r="H9" s="15">
        <f>ROUND('RŠ-koeficienti-podatki-SIT'!H9/$B$195,2)</f>
        <v>96665.83</v>
      </c>
      <c r="I9" s="15">
        <f>ROUND('RŠ-koeficienti-podatki-SIT'!I9/$B$195,2)</f>
        <v>125354.7</v>
      </c>
      <c r="J9" s="15">
        <f>ROUND('RŠ-koeficienti-podatki-SIT'!J9/$B$195,2)</f>
        <v>3509.43</v>
      </c>
      <c r="K9" s="15">
        <f>ROUND('RŠ-koeficienti-podatki-SIT'!K9/$B$195,2)</f>
        <v>175333.83</v>
      </c>
      <c r="L9" s="15">
        <f>ROUND('RŠ-koeficienti-podatki-SIT'!L9/$B$195,2)</f>
        <v>1085307.13</v>
      </c>
      <c r="M9" s="15">
        <f>ROUND('RŠ-koeficienti-podatki-SIT'!M9/$B$195,2)</f>
        <v>132874.31</v>
      </c>
      <c r="N9">
        <f t="shared" si="0"/>
        <v>6176014.6899999995</v>
      </c>
    </row>
    <row r="10" spans="1:14" ht="12.75">
      <c r="A10" s="9">
        <v>9</v>
      </c>
      <c r="B10" s="10" t="s">
        <v>82</v>
      </c>
      <c r="C10" s="16">
        <v>3307</v>
      </c>
      <c r="D10" s="15">
        <f>ROUND('RŠ-koeficienti-podatki-SIT'!D10/$B$195,2)</f>
        <v>602808.38</v>
      </c>
      <c r="E10" s="15">
        <f>ROUND('RŠ-koeficienti-podatki-SIT'!E10/$B$195,2)</f>
        <v>435640.96</v>
      </c>
      <c r="F10" s="15">
        <f>ROUND('RŠ-koeficienti-podatki-SIT'!F10/$B$195,2)</f>
        <v>67530.46</v>
      </c>
      <c r="G10" s="15">
        <f>ROUND('RŠ-koeficienti-podatki-SIT'!G10/$B$195,2)</f>
        <v>1271190.12</v>
      </c>
      <c r="H10" s="15">
        <f>ROUND('RŠ-koeficienti-podatki-SIT'!H10/$B$195,2)</f>
        <v>203480.22</v>
      </c>
      <c r="I10" s="15">
        <f>ROUND('RŠ-koeficienti-podatki-SIT'!I10/$B$195,2)</f>
        <v>570055.08</v>
      </c>
      <c r="J10" s="15">
        <f>ROUND('RŠ-koeficienti-podatki-SIT'!J10/$B$195,2)</f>
        <v>60645.13</v>
      </c>
      <c r="K10" s="15">
        <f>ROUND('RŠ-koeficienti-podatki-SIT'!K10/$B$195,2)</f>
        <v>255278.75</v>
      </c>
      <c r="L10" s="15">
        <f>ROUND('RŠ-koeficienti-podatki-SIT'!L10/$B$195,2)</f>
        <v>410791.19</v>
      </c>
      <c r="M10" s="15">
        <f>ROUND('RŠ-koeficienti-podatki-SIT'!M10/$B$195,2)</f>
        <v>93473.54</v>
      </c>
      <c r="N10">
        <f t="shared" si="0"/>
        <v>6505663.109999999</v>
      </c>
    </row>
    <row r="11" spans="1:14" ht="12.75">
      <c r="A11" s="7">
        <v>10</v>
      </c>
      <c r="B11" s="8" t="s">
        <v>83</v>
      </c>
      <c r="C11" s="14">
        <v>5056</v>
      </c>
      <c r="D11" s="15">
        <f>ROUND('RŠ-koeficienti-podatki-SIT'!D11/$B$195,2)</f>
        <v>429051.91</v>
      </c>
      <c r="E11" s="15">
        <f>ROUND('RŠ-koeficienti-podatki-SIT'!E11/$B$195,2)</f>
        <v>5570.86</v>
      </c>
      <c r="F11" s="15">
        <f>ROUND('RŠ-koeficienti-podatki-SIT'!F11/$B$195,2)</f>
        <v>70021.7</v>
      </c>
      <c r="G11" s="15">
        <f>ROUND('RŠ-koeficienti-podatki-SIT'!G11/$B$195,2)</f>
        <v>405900.52</v>
      </c>
      <c r="H11" s="15">
        <f>ROUND('RŠ-koeficienti-podatki-SIT'!H11/$B$195,2)</f>
        <v>207319.31</v>
      </c>
      <c r="I11" s="15">
        <f>ROUND('RŠ-koeficienti-podatki-SIT'!I11/$B$195,2)</f>
        <v>159288.93</v>
      </c>
      <c r="J11" s="15">
        <f>ROUND('RŠ-koeficienti-podatki-SIT'!J11/$B$195,2)</f>
        <v>80345.52</v>
      </c>
      <c r="K11" s="15">
        <f>ROUND('RŠ-koeficienti-podatki-SIT'!K11/$B$195,2)</f>
        <v>329552.66</v>
      </c>
      <c r="L11" s="15">
        <f>ROUND('RŠ-koeficienti-podatki-SIT'!L11/$B$195,2)</f>
        <v>710903.86</v>
      </c>
      <c r="M11" s="15">
        <f>ROUND('RŠ-koeficienti-podatki-SIT'!M11/$B$195,2)</f>
        <v>128451.01</v>
      </c>
      <c r="N11">
        <f t="shared" si="0"/>
        <v>6074058.71</v>
      </c>
    </row>
    <row r="12" spans="1:14" ht="12.75">
      <c r="A12" s="9">
        <v>11</v>
      </c>
      <c r="B12" s="10" t="s">
        <v>84</v>
      </c>
      <c r="C12" s="16">
        <v>5762</v>
      </c>
      <c r="D12" s="15">
        <f>ROUND('RŠ-koeficienti-podatki-SIT'!D12/$B$195,2)</f>
        <v>564350.69</v>
      </c>
      <c r="E12" s="15">
        <f>ROUND('RŠ-koeficienti-podatki-SIT'!E12/$B$195,2)</f>
        <v>3067.1</v>
      </c>
      <c r="F12" s="15">
        <f>ROUND('RŠ-koeficienti-podatki-SIT'!F12/$B$195,2)</f>
        <v>44529.29</v>
      </c>
      <c r="G12" s="15">
        <f>ROUND('RŠ-koeficienti-podatki-SIT'!G12/$B$195,2)</f>
        <v>847913.54</v>
      </c>
      <c r="H12" s="15">
        <f>ROUND('RŠ-koeficienti-podatki-SIT'!H12/$B$195,2)</f>
        <v>287318.48</v>
      </c>
      <c r="I12" s="15">
        <f>ROUND('RŠ-koeficienti-podatki-SIT'!I12/$B$195,2)</f>
        <v>169491.74</v>
      </c>
      <c r="J12" s="15">
        <f>ROUND('RŠ-koeficienti-podatki-SIT'!J12/$B$195,2)</f>
        <v>77161.58</v>
      </c>
      <c r="K12" s="15">
        <f>ROUND('RŠ-koeficienti-podatki-SIT'!K12/$B$195,2)</f>
        <v>401756.8</v>
      </c>
      <c r="L12" s="15">
        <f>ROUND('RŠ-koeficienti-podatki-SIT'!L12/$B$195,2)</f>
        <v>913027.88</v>
      </c>
      <c r="M12" s="15">
        <f>ROUND('RŠ-koeficienti-podatki-SIT'!M12/$B$195,2)</f>
        <v>228217.33</v>
      </c>
      <c r="N12">
        <f t="shared" si="0"/>
        <v>8410038.450000001</v>
      </c>
    </row>
    <row r="13" spans="1:14" ht="12.75">
      <c r="A13" s="7">
        <v>12</v>
      </c>
      <c r="B13" s="8" t="s">
        <v>85</v>
      </c>
      <c r="C13" s="14">
        <v>9817</v>
      </c>
      <c r="D13" s="15">
        <f>ROUND('RŠ-koeficienti-podatki-SIT'!D13/$B$195,2)</f>
        <v>445215.39</v>
      </c>
      <c r="E13" s="15">
        <f>ROUND('RŠ-koeficienti-podatki-SIT'!E13/$B$195,2)</f>
        <v>97311.55</v>
      </c>
      <c r="F13" s="15">
        <f>ROUND('RŠ-koeficienti-podatki-SIT'!F13/$B$195,2)</f>
        <v>0</v>
      </c>
      <c r="G13" s="15">
        <f>ROUND('RŠ-koeficienti-podatki-SIT'!G13/$B$195,2)</f>
        <v>932708.91</v>
      </c>
      <c r="H13" s="15">
        <f>ROUND('RŠ-koeficienti-podatki-SIT'!H13/$B$195,2)</f>
        <v>21905.45</v>
      </c>
      <c r="I13" s="15">
        <f>ROUND('RŠ-koeficienti-podatki-SIT'!I13/$B$195,2)</f>
        <v>172515.59</v>
      </c>
      <c r="J13" s="15">
        <f>ROUND('RŠ-koeficienti-podatki-SIT'!J13/$B$195,2)</f>
        <v>165935.83</v>
      </c>
      <c r="K13" s="15">
        <f>ROUND('RŠ-koeficienti-podatki-SIT'!K13/$B$195,2)</f>
        <v>885268.86</v>
      </c>
      <c r="L13" s="15">
        <f>ROUND('RŠ-koeficienti-podatki-SIT'!L13/$B$195,2)</f>
        <v>1979377.16</v>
      </c>
      <c r="M13" s="15">
        <f>ROUND('RŠ-koeficienti-podatki-SIT'!M13/$B$195,2)</f>
        <v>157386.28</v>
      </c>
      <c r="N13">
        <f t="shared" si="0"/>
        <v>20182353.44</v>
      </c>
    </row>
    <row r="14" spans="1:14" ht="12.75">
      <c r="A14" s="7">
        <v>13</v>
      </c>
      <c r="B14" s="8" t="s">
        <v>86</v>
      </c>
      <c r="C14" s="14">
        <v>24409</v>
      </c>
      <c r="D14" s="15">
        <f>ROUND('RŠ-koeficienti-podatki-SIT'!D14/$B$195,2)</f>
        <v>2340953.1</v>
      </c>
      <c r="E14" s="15">
        <f>ROUND('RŠ-koeficienti-podatki-SIT'!E14/$B$195,2)</f>
        <v>30875.48</v>
      </c>
      <c r="F14" s="15">
        <f>ROUND('RŠ-koeficienti-podatki-SIT'!F14/$B$195,2)</f>
        <v>195843.77</v>
      </c>
      <c r="G14" s="15">
        <f>ROUND('RŠ-koeficienti-podatki-SIT'!G14/$B$195,2)</f>
        <v>4393744.78</v>
      </c>
      <c r="H14" s="15">
        <f>ROUND('RŠ-koeficienti-podatki-SIT'!H14/$B$195,2)</f>
        <v>881609.91</v>
      </c>
      <c r="I14" s="15">
        <f>ROUND('RŠ-koeficienti-podatki-SIT'!I14/$B$195,2)</f>
        <v>1133103.82</v>
      </c>
      <c r="J14" s="15">
        <f>ROUND('RŠ-koeficienti-podatki-SIT'!J14/$B$195,2)</f>
        <v>240827.91</v>
      </c>
      <c r="K14" s="15">
        <f>ROUND('RŠ-koeficienti-podatki-SIT'!K14/$B$195,2)</f>
        <v>1461116.68</v>
      </c>
      <c r="L14" s="15">
        <f>ROUND('RŠ-koeficienti-podatki-SIT'!L14/$B$195,2)</f>
        <v>3877253.38</v>
      </c>
      <c r="M14" s="15">
        <f>ROUND('RŠ-koeficienti-podatki-SIT'!M14/$B$195,2)</f>
        <v>735173.59</v>
      </c>
      <c r="N14">
        <f t="shared" si="0"/>
        <v>16354230.590000004</v>
      </c>
    </row>
    <row r="15" spans="1:14" ht="12.75">
      <c r="A15" s="7">
        <v>14</v>
      </c>
      <c r="B15" s="8" t="s">
        <v>87</v>
      </c>
      <c r="C15" s="14">
        <v>2033</v>
      </c>
      <c r="D15" s="15">
        <f>ROUND('RŠ-koeficienti-podatki-SIT'!D15/$B$195,2)</f>
        <v>186853.4</v>
      </c>
      <c r="E15" s="15">
        <f>ROUND('RŠ-koeficienti-podatki-SIT'!E15/$B$195,2)</f>
        <v>0</v>
      </c>
      <c r="F15" s="15">
        <f>ROUND('RŠ-koeficienti-podatki-SIT'!F15/$B$195,2)</f>
        <v>14346.72</v>
      </c>
      <c r="G15" s="15">
        <f>ROUND('RŠ-koeficienti-podatki-SIT'!G15/$B$195,2)</f>
        <v>162675.86</v>
      </c>
      <c r="H15" s="15">
        <f>ROUND('RŠ-koeficienti-podatki-SIT'!H15/$B$195,2)</f>
        <v>138982.92</v>
      </c>
      <c r="I15" s="15">
        <f>ROUND('RŠ-koeficienti-podatki-SIT'!I15/$B$195,2)</f>
        <v>19580.71</v>
      </c>
      <c r="J15" s="15">
        <f>ROUND('RŠ-koeficienti-podatki-SIT'!J15/$B$195,2)</f>
        <v>1273.88</v>
      </c>
      <c r="K15" s="15">
        <f>ROUND('RŠ-koeficienti-podatki-SIT'!K15/$B$195,2)</f>
        <v>17795.67</v>
      </c>
      <c r="L15" s="15">
        <f>ROUND('RŠ-koeficienti-podatki-SIT'!L15/$B$195,2)</f>
        <v>371181.75</v>
      </c>
      <c r="M15" s="15">
        <f>ROUND('RŠ-koeficienti-podatki-SIT'!M15/$B$195,2)</f>
        <v>124595.26</v>
      </c>
      <c r="N15">
        <f t="shared" si="0"/>
        <v>40257844.22</v>
      </c>
    </row>
    <row r="16" spans="1:14" ht="12.75">
      <c r="A16" s="9">
        <v>15</v>
      </c>
      <c r="B16" s="10" t="s">
        <v>88</v>
      </c>
      <c r="C16" s="16">
        <v>48616</v>
      </c>
      <c r="D16" s="15">
        <f>ROUND('RŠ-koeficienti-podatki-SIT'!D16/$B$195,2)</f>
        <v>5144721.25</v>
      </c>
      <c r="E16" s="15">
        <f>ROUND('RŠ-koeficienti-podatki-SIT'!E16/$B$195,2)</f>
        <v>47629.78</v>
      </c>
      <c r="F16" s="15">
        <f>ROUND('RŠ-koeficienti-podatki-SIT'!F16/$B$195,2)</f>
        <v>1268607.08</v>
      </c>
      <c r="G16" s="15">
        <f>ROUND('RŠ-koeficienti-podatki-SIT'!G16/$B$195,2)</f>
        <v>12565994.83</v>
      </c>
      <c r="H16" s="15">
        <f>ROUND('RŠ-koeficienti-podatki-SIT'!H16/$B$195,2)</f>
        <v>15844.6</v>
      </c>
      <c r="I16" s="15">
        <f>ROUND('RŠ-koeficienti-podatki-SIT'!I16/$B$195,2)</f>
        <v>6920960.61</v>
      </c>
      <c r="J16" s="15">
        <f>ROUND('RŠ-koeficienti-podatki-SIT'!J16/$B$195,2)</f>
        <v>547492.07</v>
      </c>
      <c r="K16" s="15">
        <f>ROUND('RŠ-koeficienti-podatki-SIT'!K16/$B$195,2)</f>
        <v>3071803.54</v>
      </c>
      <c r="L16" s="15">
        <f>ROUND('RŠ-koeficienti-podatki-SIT'!L16/$B$195,2)</f>
        <v>7898397.6</v>
      </c>
      <c r="M16" s="15">
        <f>ROUND('RŠ-koeficienti-podatki-SIT'!M16/$B$195,2)</f>
        <v>1688457.69</v>
      </c>
      <c r="N16">
        <f t="shared" si="0"/>
        <v>42654475.22999999</v>
      </c>
    </row>
    <row r="17" spans="1:14" ht="12.75">
      <c r="A17" s="7">
        <v>16</v>
      </c>
      <c r="B17" s="8" t="s">
        <v>89</v>
      </c>
      <c r="C17" s="14">
        <v>6506</v>
      </c>
      <c r="D17" s="15">
        <f>ROUND('RŠ-koeficienti-podatki-SIT'!D17/$B$195,2)</f>
        <v>364154.57</v>
      </c>
      <c r="E17" s="15">
        <f>ROUND('RŠ-koeficienti-podatki-SIT'!E17/$B$195,2)</f>
        <v>2082.29</v>
      </c>
      <c r="F17" s="15">
        <f>ROUND('RŠ-koeficienti-podatki-SIT'!F17/$B$195,2)</f>
        <v>65886.33</v>
      </c>
      <c r="G17" s="15">
        <f>ROUND('RŠ-koeficienti-podatki-SIT'!G17/$B$195,2)</f>
        <v>1255111.83</v>
      </c>
      <c r="H17" s="15">
        <f>ROUND('RŠ-koeficienti-podatki-SIT'!H17/$B$195,2)</f>
        <v>274011.02</v>
      </c>
      <c r="I17" s="15">
        <f>ROUND('RŠ-koeficienti-podatki-SIT'!I17/$B$195,2)</f>
        <v>337293.44</v>
      </c>
      <c r="J17" s="15">
        <f>ROUND('RŠ-koeficienti-podatki-SIT'!J17/$B$195,2)</f>
        <v>10040.06</v>
      </c>
      <c r="K17" s="15">
        <f>ROUND('RŠ-koeficienti-podatki-SIT'!K17/$B$195,2)</f>
        <v>157970.29</v>
      </c>
      <c r="L17" s="15">
        <f>ROUND('RŠ-koeficienti-podatki-SIT'!L17/$B$195,2)</f>
        <v>866094.98</v>
      </c>
      <c r="M17" s="15">
        <f>ROUND('RŠ-koeficienti-podatki-SIT'!M17/$B$195,2)</f>
        <v>96799.37</v>
      </c>
      <c r="N17">
        <f t="shared" si="0"/>
        <v>15190064.159999998</v>
      </c>
    </row>
    <row r="18" spans="1:14" ht="12.75">
      <c r="A18" s="7">
        <v>17</v>
      </c>
      <c r="B18" s="8" t="s">
        <v>90</v>
      </c>
      <c r="C18" s="14">
        <v>10707</v>
      </c>
      <c r="D18" s="15">
        <f>ROUND('RŠ-koeficienti-podatki-SIT'!D18/$B$195,2)</f>
        <v>778580.08</v>
      </c>
      <c r="E18" s="15">
        <f>ROUND('RŠ-koeficienti-podatki-SIT'!E18/$B$195,2)</f>
        <v>45530.97</v>
      </c>
      <c r="F18" s="15">
        <f>ROUND('RŠ-koeficienti-podatki-SIT'!F18/$B$195,2)</f>
        <v>206563.18</v>
      </c>
      <c r="G18" s="15">
        <f>ROUND('RŠ-koeficienti-podatki-SIT'!G18/$B$195,2)</f>
        <v>1315747.09</v>
      </c>
      <c r="H18" s="15">
        <f>ROUND('RŠ-koeficienti-podatki-SIT'!H18/$B$195,2)</f>
        <v>433955.15</v>
      </c>
      <c r="I18" s="15">
        <f>ROUND('RŠ-koeficienti-podatki-SIT'!I18/$B$195,2)</f>
        <v>5048676.63</v>
      </c>
      <c r="J18" s="15">
        <f>ROUND('RŠ-koeficienti-podatki-SIT'!J18/$B$195,2)</f>
        <v>258960.28</v>
      </c>
      <c r="K18" s="15">
        <f>ROUND('RŠ-koeficienti-podatki-SIT'!K18/$B$195,2)</f>
        <v>1187797.59</v>
      </c>
      <c r="L18" s="15">
        <f>ROUND('RŠ-koeficienti-podatki-SIT'!L18/$B$195,2)</f>
        <v>2047079.41</v>
      </c>
      <c r="M18" s="15">
        <f>ROUND('RŠ-koeficienti-podatki-SIT'!M18/$B$195,2)</f>
        <v>420516.6</v>
      </c>
      <c r="N18">
        <f t="shared" si="0"/>
        <v>15041236.549999999</v>
      </c>
    </row>
    <row r="19" spans="1:14" ht="12.75">
      <c r="A19" s="7">
        <v>18</v>
      </c>
      <c r="B19" s="8" t="s">
        <v>91</v>
      </c>
      <c r="C19" s="14">
        <v>5052</v>
      </c>
      <c r="D19" s="15">
        <f>ROUND('RŠ-koeficienti-podatki-SIT'!D19/$B$195,2)</f>
        <v>352540.31</v>
      </c>
      <c r="E19" s="15">
        <f>ROUND('RŠ-koeficienti-podatki-SIT'!E19/$B$195,2)</f>
        <v>6603.34</v>
      </c>
      <c r="F19" s="15">
        <f>ROUND('RŠ-koeficienti-podatki-SIT'!F19/$B$195,2)</f>
        <v>69595.16</v>
      </c>
      <c r="G19" s="15">
        <f>ROUND('RŠ-koeficienti-podatki-SIT'!G19/$B$195,2)</f>
        <v>1308114.93</v>
      </c>
      <c r="H19" s="15">
        <f>ROUND('RŠ-koeficienti-podatki-SIT'!H19/$B$195,2)</f>
        <v>28248.67</v>
      </c>
      <c r="I19" s="15">
        <f>ROUND('RŠ-koeficienti-podatki-SIT'!I19/$B$195,2)</f>
        <v>190783.76</v>
      </c>
      <c r="J19" s="15">
        <f>ROUND('RŠ-koeficienti-podatki-SIT'!J19/$B$195,2)</f>
        <v>30133.53</v>
      </c>
      <c r="K19" s="15">
        <f>ROUND('RŠ-koeficienti-podatki-SIT'!K19/$B$195,2)</f>
        <v>216364.26</v>
      </c>
      <c r="L19" s="15">
        <f>ROUND('RŠ-koeficienti-podatki-SIT'!L19/$B$195,2)</f>
        <v>789853.76</v>
      </c>
      <c r="M19" s="15">
        <f>ROUND('RŠ-koeficienti-podatki-SIT'!M19/$B$195,2)</f>
        <v>289832.85</v>
      </c>
      <c r="N19">
        <f t="shared" si="0"/>
        <v>4335999.68</v>
      </c>
    </row>
    <row r="20" spans="1:14" ht="12.75">
      <c r="A20" s="9">
        <v>19</v>
      </c>
      <c r="B20" s="10" t="s">
        <v>92</v>
      </c>
      <c r="C20" s="16">
        <v>2123</v>
      </c>
      <c r="D20" s="15">
        <f>ROUND('RŠ-koeficienti-podatki-SIT'!D20/$B$195,2)</f>
        <v>223272.11</v>
      </c>
      <c r="E20" s="15">
        <f>ROUND('RŠ-koeficienti-podatki-SIT'!E20/$B$195,2)</f>
        <v>1807.03</v>
      </c>
      <c r="F20" s="15">
        <f>ROUND('RŠ-koeficienti-podatki-SIT'!F20/$B$195,2)</f>
        <v>11675.92</v>
      </c>
      <c r="G20" s="15">
        <f>ROUND('RŠ-koeficienti-podatki-SIT'!G20/$B$195,2)</f>
        <v>251700.85</v>
      </c>
      <c r="H20" s="15">
        <f>ROUND('RŠ-koeficienti-podatki-SIT'!H20/$B$195,2)</f>
        <v>50626.73</v>
      </c>
      <c r="I20" s="15">
        <f>ROUND('RŠ-koeficienti-podatki-SIT'!I20/$B$195,2)</f>
        <v>178041.57</v>
      </c>
      <c r="J20" s="15">
        <f>ROUND('RŠ-koeficienti-podatki-SIT'!J20/$B$195,2)</f>
        <v>2993.42</v>
      </c>
      <c r="K20" s="15">
        <f>ROUND('RŠ-koeficienti-podatki-SIT'!K20/$B$195,2)</f>
        <v>56661.64</v>
      </c>
      <c r="L20" s="15">
        <f>ROUND('RŠ-koeficienti-podatki-SIT'!L20/$B$195,2)</f>
        <v>207840.96</v>
      </c>
      <c r="M20" s="15">
        <f>ROUND('RŠ-koeficienti-podatki-SIT'!M20/$B$195,2)</f>
        <v>62133.88</v>
      </c>
      <c r="N20">
        <f t="shared" si="0"/>
        <v>3329039.79</v>
      </c>
    </row>
    <row r="21" spans="1:14" ht="12.75">
      <c r="A21" s="7">
        <v>20</v>
      </c>
      <c r="B21" s="8" t="s">
        <v>93</v>
      </c>
      <c r="C21" s="14">
        <v>4374</v>
      </c>
      <c r="D21" s="15">
        <f>ROUND('RŠ-koeficienti-podatki-SIT'!D21/$B$195,2)</f>
        <v>386475.55</v>
      </c>
      <c r="E21" s="15">
        <f>ROUND('RŠ-koeficienti-podatki-SIT'!E21/$B$195,2)</f>
        <v>6935.4</v>
      </c>
      <c r="F21" s="15">
        <f>ROUND('RŠ-koeficienti-podatki-SIT'!F21/$B$195,2)</f>
        <v>35357.2</v>
      </c>
      <c r="G21" s="15">
        <f>ROUND('RŠ-koeficienti-podatki-SIT'!G21/$B$195,2)</f>
        <v>263874.98</v>
      </c>
      <c r="H21" s="15">
        <f>ROUND('RŠ-koeficienti-podatki-SIT'!H21/$B$195,2)</f>
        <v>699011.02</v>
      </c>
      <c r="I21" s="15">
        <f>ROUND('RŠ-koeficienti-podatki-SIT'!I21/$B$195,2)</f>
        <v>65285.43</v>
      </c>
      <c r="J21" s="15">
        <f>ROUND('RŠ-koeficienti-podatki-SIT'!J21/$B$195,2)</f>
        <v>3296.61</v>
      </c>
      <c r="K21" s="15">
        <f>ROUND('RŠ-koeficienti-podatki-SIT'!K21/$B$195,2)</f>
        <v>74941.58</v>
      </c>
      <c r="L21" s="15">
        <f>ROUND('RŠ-koeficienti-podatki-SIT'!L21/$B$195,2)</f>
        <v>574077.78</v>
      </c>
      <c r="M21" s="15">
        <f>ROUND('RŠ-koeficienti-podatki-SIT'!M21/$B$195,2)</f>
        <v>166533.13</v>
      </c>
      <c r="N21">
        <f t="shared" si="0"/>
        <v>5042624.6899999995</v>
      </c>
    </row>
    <row r="22" spans="1:14" ht="12.75">
      <c r="A22" s="9">
        <v>21</v>
      </c>
      <c r="B22" s="10" t="s">
        <v>94</v>
      </c>
      <c r="C22" s="16">
        <v>3678</v>
      </c>
      <c r="D22" s="15">
        <f>ROUND('RŠ-koeficienti-podatki-SIT'!D22/$B$195,2)</f>
        <v>409476.72</v>
      </c>
      <c r="E22" s="15">
        <f>ROUND('RŠ-koeficienti-podatki-SIT'!E22/$B$195,2)</f>
        <v>3037.89</v>
      </c>
      <c r="F22" s="15">
        <f>ROUND('RŠ-koeficienti-podatki-SIT'!F22/$B$195,2)</f>
        <v>45042.56</v>
      </c>
      <c r="G22" s="15">
        <f>ROUND('RŠ-koeficienti-podatki-SIT'!G22/$B$195,2)</f>
        <v>643865.8</v>
      </c>
      <c r="H22" s="15">
        <f>ROUND('RŠ-koeficienti-podatki-SIT'!H22/$B$195,2)</f>
        <v>242568.02</v>
      </c>
      <c r="I22" s="15">
        <f>ROUND('RŠ-koeficienti-podatki-SIT'!I22/$B$195,2)</f>
        <v>180216.16</v>
      </c>
      <c r="J22" s="15">
        <f>ROUND('RŠ-koeficienti-podatki-SIT'!J22/$B$195,2)</f>
        <v>21106.66</v>
      </c>
      <c r="K22" s="15">
        <f>ROUND('RŠ-koeficienti-podatki-SIT'!K22/$B$195,2)</f>
        <v>356964.61</v>
      </c>
      <c r="L22" s="15">
        <f>ROUND('RŠ-koeficienti-podatki-SIT'!L22/$B$195,2)</f>
        <v>641829.41</v>
      </c>
      <c r="M22" s="15">
        <f>ROUND('RŠ-koeficienti-podatki-SIT'!M22/$B$195,2)</f>
        <v>214676.18</v>
      </c>
      <c r="N22">
        <f t="shared" si="0"/>
        <v>12235069.350000001</v>
      </c>
    </row>
    <row r="23" spans="1:14" ht="12.75">
      <c r="A23" s="7">
        <v>22</v>
      </c>
      <c r="B23" s="8" t="s">
        <v>95</v>
      </c>
      <c r="C23" s="14">
        <v>14708</v>
      </c>
      <c r="D23" s="15">
        <f>ROUND('RŠ-koeficienti-podatki-SIT'!D23/$B$195,2)</f>
        <v>978476.05</v>
      </c>
      <c r="E23" s="15">
        <f>ROUND('RŠ-koeficienti-podatki-SIT'!E23/$B$195,2)</f>
        <v>22880.15</v>
      </c>
      <c r="F23" s="15">
        <f>ROUND('RŠ-koeficienti-podatki-SIT'!F23/$B$195,2)</f>
        <v>193807.38</v>
      </c>
      <c r="G23" s="15">
        <f>ROUND('RŠ-koeficienti-podatki-SIT'!G23/$B$195,2)</f>
        <v>1025342.18</v>
      </c>
      <c r="H23" s="15">
        <f>ROUND('RŠ-koeficienti-podatki-SIT'!H23/$B$195,2)</f>
        <v>1315193.62</v>
      </c>
      <c r="I23" s="15">
        <f>ROUND('RŠ-koeficienti-podatki-SIT'!I23/$B$195,2)</f>
        <v>1294600.23</v>
      </c>
      <c r="J23" s="15">
        <f>ROUND('RŠ-koeficienti-podatki-SIT'!J23/$B$195,2)</f>
        <v>50955.6</v>
      </c>
      <c r="K23" s="15">
        <f>ROUND('RŠ-koeficienti-podatki-SIT'!K23/$B$195,2)</f>
        <v>952361.88</v>
      </c>
      <c r="L23" s="15">
        <f>ROUND('RŠ-koeficienti-podatki-SIT'!L23/$B$195,2)</f>
        <v>3106238.52</v>
      </c>
      <c r="M23" s="15">
        <f>ROUND('RŠ-koeficienti-podatki-SIT'!M23/$B$195,2)</f>
        <v>518043.73</v>
      </c>
      <c r="N23">
        <f t="shared" si="0"/>
        <v>11187175.26</v>
      </c>
    </row>
    <row r="24" spans="1:14" ht="12.75">
      <c r="A24" s="9">
        <v>23</v>
      </c>
      <c r="B24" s="10" t="s">
        <v>96</v>
      </c>
      <c r="C24" s="16">
        <v>2625</v>
      </c>
      <c r="D24" s="15">
        <f>ROUND('RŠ-koeficienti-podatki-SIT'!D24/$B$195,2)</f>
        <v>371699.22</v>
      </c>
      <c r="E24" s="15">
        <f>ROUND('RŠ-koeficienti-podatki-SIT'!E24/$B$195,2)</f>
        <v>2916.88</v>
      </c>
      <c r="F24" s="15">
        <f>ROUND('RŠ-koeficienti-podatki-SIT'!F24/$B$195,2)</f>
        <v>13232.35</v>
      </c>
      <c r="G24" s="15">
        <f>ROUND('RŠ-koeficienti-podatki-SIT'!G24/$B$195,2)</f>
        <v>427958.6</v>
      </c>
      <c r="H24" s="15">
        <f>ROUND('RŠ-koeficienti-podatki-SIT'!H24/$B$195,2)</f>
        <v>55620.93</v>
      </c>
      <c r="I24" s="15">
        <f>ROUND('RŠ-koeficienti-podatki-SIT'!I24/$B$195,2)</f>
        <v>48497.75</v>
      </c>
      <c r="J24" s="15">
        <f>ROUND('RŠ-koeficienti-podatki-SIT'!J24/$B$195,2)</f>
        <v>39334</v>
      </c>
      <c r="K24" s="15">
        <f>ROUND('RŠ-koeficienti-podatki-SIT'!K24/$B$195,2)</f>
        <v>311680.02</v>
      </c>
      <c r="L24" s="15">
        <f>ROUND('RŠ-koeficienti-podatki-SIT'!L24/$B$195,2)</f>
        <v>345810.38</v>
      </c>
      <c r="M24" s="15">
        <f>ROUND('RŠ-koeficienti-podatki-SIT'!M24/$B$195,2)</f>
        <v>95192.79</v>
      </c>
      <c r="N24">
        <f t="shared" si="0"/>
        <v>4550710.71</v>
      </c>
    </row>
    <row r="25" spans="1:14" ht="12.75">
      <c r="A25" s="9">
        <v>24</v>
      </c>
      <c r="B25" s="10" t="s">
        <v>97</v>
      </c>
      <c r="C25" s="16">
        <v>3836</v>
      </c>
      <c r="D25" s="15">
        <f>ROUND('RŠ-koeficienti-podatki-SIT'!D25/$B$195,2)</f>
        <v>416303.62</v>
      </c>
      <c r="E25" s="15">
        <f>ROUND('RŠ-koeficienti-podatki-SIT'!E25/$B$195,2)</f>
        <v>7398.6</v>
      </c>
      <c r="F25" s="15">
        <f>ROUND('RŠ-koeficienti-podatki-SIT'!F25/$B$195,2)</f>
        <v>93836.59</v>
      </c>
      <c r="G25" s="15">
        <f>ROUND('RŠ-koeficienti-podatki-SIT'!G25/$B$195,2)</f>
        <v>531251.04</v>
      </c>
      <c r="H25" s="15">
        <f>ROUND('RŠ-koeficienti-podatki-SIT'!H25/$B$195,2)</f>
        <v>228463.53</v>
      </c>
      <c r="I25" s="15">
        <f>ROUND('RŠ-koeficienti-podatki-SIT'!I25/$B$195,2)</f>
        <v>362339.34</v>
      </c>
      <c r="J25" s="15">
        <f>ROUND('RŠ-koeficienti-podatki-SIT'!J25/$B$195,2)</f>
        <v>8708.9</v>
      </c>
      <c r="K25" s="15">
        <f>ROUND('RŠ-koeficienti-podatki-SIT'!K25/$B$195,2)</f>
        <v>558562.84</v>
      </c>
      <c r="L25" s="15">
        <f>ROUND('RŠ-koeficienti-podatki-SIT'!L25/$B$195,2)</f>
        <v>487840.09</v>
      </c>
      <c r="M25" s="15">
        <f>ROUND('RŠ-koeficienti-podatki-SIT'!M25/$B$195,2)</f>
        <v>137602.24</v>
      </c>
      <c r="N25">
        <f t="shared" si="0"/>
        <v>3211264.9400000004</v>
      </c>
    </row>
    <row r="26" spans="1:14" ht="12.75">
      <c r="A26" s="7">
        <v>25</v>
      </c>
      <c r="B26" s="8" t="s">
        <v>98</v>
      </c>
      <c r="C26" s="14">
        <v>1011</v>
      </c>
      <c r="D26" s="15">
        <f>ROUND('RŠ-koeficienti-podatki-SIT'!D26/$B$195,2)</f>
        <v>90423.13</v>
      </c>
      <c r="E26" s="15">
        <f>ROUND('RŠ-koeficienti-podatki-SIT'!E26/$B$195,2)</f>
        <v>1043.23</v>
      </c>
      <c r="F26" s="15">
        <f>ROUND('RŠ-koeficienti-podatki-SIT'!F26/$B$195,2)</f>
        <v>5666.83</v>
      </c>
      <c r="G26" s="15">
        <f>ROUND('RŠ-koeficienti-podatki-SIT'!G26/$B$195,2)</f>
        <v>44149.56</v>
      </c>
      <c r="H26" s="15">
        <f>ROUND('RŠ-koeficienti-podatki-SIT'!H26/$B$195,2)</f>
        <v>0</v>
      </c>
      <c r="I26" s="15">
        <f>ROUND('RŠ-koeficienti-podatki-SIT'!I26/$B$195,2)</f>
        <v>49524.29</v>
      </c>
      <c r="J26" s="15">
        <f>ROUND('RŠ-koeficienti-podatki-SIT'!J26/$B$195,2)</f>
        <v>1318.64</v>
      </c>
      <c r="K26" s="15">
        <f>ROUND('RŠ-koeficienti-podatki-SIT'!K26/$B$195,2)</f>
        <v>18531.96</v>
      </c>
      <c r="L26" s="15">
        <f>ROUND('RŠ-koeficienti-podatki-SIT'!L26/$B$195,2)</f>
        <v>101969.62</v>
      </c>
      <c r="M26" s="15">
        <f>ROUND('RŠ-koeficienti-podatki-SIT'!M26/$B$195,2)</f>
        <v>61483.89</v>
      </c>
      <c r="N26">
        <f t="shared" si="0"/>
        <v>2586755.26</v>
      </c>
    </row>
    <row r="27" spans="1:14" ht="12.75">
      <c r="A27" s="7">
        <v>26</v>
      </c>
      <c r="B27" s="8" t="s">
        <v>99</v>
      </c>
      <c r="C27" s="14">
        <v>3667</v>
      </c>
      <c r="D27" s="15">
        <f>ROUND('RŠ-koeficienti-podatki-SIT'!D27/$B$195,2)</f>
        <v>225329.66</v>
      </c>
      <c r="E27" s="15">
        <f>ROUND('RŠ-koeficienti-podatki-SIT'!E27/$B$195,2)</f>
        <v>5691.87</v>
      </c>
      <c r="F27" s="15">
        <f>ROUND('RŠ-koeficienti-podatki-SIT'!F27/$B$195,2)</f>
        <v>41604.07</v>
      </c>
      <c r="G27" s="15">
        <f>ROUND('RŠ-koeficienti-podatki-SIT'!G27/$B$195,2)</f>
        <v>307164.91</v>
      </c>
      <c r="H27" s="15">
        <f>ROUND('RŠ-koeficienti-podatki-SIT'!H27/$B$195,2)</f>
        <v>214880.65</v>
      </c>
      <c r="I27" s="15">
        <f>ROUND('RŠ-koeficienti-podatki-SIT'!I27/$B$195,2)</f>
        <v>104231.35</v>
      </c>
      <c r="J27" s="15">
        <f>ROUND('RŠ-koeficienti-podatki-SIT'!J27/$B$195,2)</f>
        <v>38812.39</v>
      </c>
      <c r="K27" s="15">
        <f>ROUND('RŠ-koeficienti-podatki-SIT'!K27/$B$195,2)</f>
        <v>513820.73</v>
      </c>
      <c r="L27" s="15">
        <f>ROUND('RŠ-koeficienti-podatki-SIT'!L27/$B$195,2)</f>
        <v>622037.22</v>
      </c>
      <c r="M27" s="15">
        <f>ROUND('RŠ-koeficienti-podatki-SIT'!M27/$B$195,2)</f>
        <v>134393.26</v>
      </c>
      <c r="N27">
        <f t="shared" si="0"/>
        <v>3545303.6399999997</v>
      </c>
    </row>
    <row r="28" spans="1:14" ht="12.75">
      <c r="A28" s="9">
        <v>27</v>
      </c>
      <c r="B28" s="10" t="s">
        <v>100</v>
      </c>
      <c r="C28" s="16">
        <v>2094</v>
      </c>
      <c r="D28" s="15">
        <f>ROUND('RŠ-koeficienti-podatki-SIT'!D28/$B$195,2)</f>
        <v>328138.04</v>
      </c>
      <c r="E28" s="15">
        <f>ROUND('RŠ-koeficienti-podatki-SIT'!E28/$B$195,2)</f>
        <v>3755.63</v>
      </c>
      <c r="F28" s="15">
        <f>ROUND('RŠ-koeficienti-podatki-SIT'!F28/$B$195,2)</f>
        <v>37431.15</v>
      </c>
      <c r="G28" s="15">
        <f>ROUND('RŠ-koeficienti-podatki-SIT'!G28/$B$195,2)</f>
        <v>317855.95</v>
      </c>
      <c r="H28" s="15">
        <f>ROUND('RŠ-koeficienti-podatki-SIT'!H28/$B$195,2)</f>
        <v>82411.12</v>
      </c>
      <c r="I28" s="15">
        <f>ROUND('RŠ-koeficienti-podatki-SIT'!I28/$B$195,2)</f>
        <v>84739.61</v>
      </c>
      <c r="J28" s="15">
        <f>ROUND('RŠ-koeficienti-podatki-SIT'!J28/$B$195,2)</f>
        <v>3150.56</v>
      </c>
      <c r="K28" s="15">
        <f>ROUND('RŠ-koeficienti-podatki-SIT'!K28/$B$195,2)</f>
        <v>38265.73</v>
      </c>
      <c r="L28" s="15">
        <f>ROUND('RŠ-koeficienti-podatki-SIT'!L28/$B$195,2)</f>
        <v>301243.53</v>
      </c>
      <c r="M28" s="15">
        <f>ROUND('RŠ-koeficienti-podatki-SIT'!M28/$B$195,2)</f>
        <v>134585.21</v>
      </c>
      <c r="N28">
        <f t="shared" si="0"/>
        <v>5094742.600000001</v>
      </c>
    </row>
    <row r="29" spans="1:14" ht="12.75">
      <c r="A29" s="7">
        <v>28</v>
      </c>
      <c r="B29" s="8" t="s">
        <v>101</v>
      </c>
      <c r="C29" s="14">
        <v>6870</v>
      </c>
      <c r="D29" s="15">
        <f>ROUND('RŠ-koeficienti-podatki-SIT'!D29/$B$195,2)</f>
        <v>543609.85</v>
      </c>
      <c r="E29" s="15">
        <f>ROUND('RŠ-koeficienti-podatki-SIT'!E29/$B$195,2)</f>
        <v>10749.46</v>
      </c>
      <c r="F29" s="15">
        <f>ROUND('RŠ-koeficienti-podatki-SIT'!F29/$B$195,2)</f>
        <v>82681.79</v>
      </c>
      <c r="G29" s="15">
        <f>ROUND('RŠ-koeficienti-podatki-SIT'!G29/$B$195,2)</f>
        <v>1447833.81</v>
      </c>
      <c r="H29" s="15">
        <f>ROUND('RŠ-koeficienti-podatki-SIT'!H29/$B$195,2)</f>
        <v>0</v>
      </c>
      <c r="I29" s="15">
        <f>ROUND('RŠ-koeficienti-podatki-SIT'!I29/$B$195,2)</f>
        <v>56197.11</v>
      </c>
      <c r="J29" s="15">
        <f>ROUND('RŠ-koeficienti-podatki-SIT'!J29/$B$195,2)</f>
        <v>216673.18</v>
      </c>
      <c r="K29" s="15">
        <f>ROUND('RŠ-koeficienti-podatki-SIT'!K29/$B$195,2)</f>
        <v>163761.32</v>
      </c>
      <c r="L29" s="15">
        <f>ROUND('RŠ-koeficienti-podatki-SIT'!L29/$B$195,2)</f>
        <v>1060134.69</v>
      </c>
      <c r="M29" s="15">
        <f>ROUND('RŠ-koeficienti-podatki-SIT'!M29/$B$195,2)</f>
        <v>172560.86</v>
      </c>
      <c r="N29">
        <f t="shared" si="0"/>
        <v>6430125.419999999</v>
      </c>
    </row>
    <row r="30" spans="1:14" ht="12.75">
      <c r="A30" s="9">
        <v>29</v>
      </c>
      <c r="B30" s="10" t="s">
        <v>102</v>
      </c>
      <c r="C30" s="16">
        <v>1381</v>
      </c>
      <c r="D30" s="15">
        <f>ROUND('RŠ-koeficienti-podatki-SIT'!D30/$B$195,2)</f>
        <v>392137.88</v>
      </c>
      <c r="E30" s="15">
        <f>ROUND('RŠ-koeficienti-podatki-SIT'!E30/$B$195,2)</f>
        <v>0</v>
      </c>
      <c r="F30" s="15">
        <f>ROUND('RŠ-koeficienti-podatki-SIT'!F30/$B$195,2)</f>
        <v>4448.19</v>
      </c>
      <c r="G30" s="15">
        <f>ROUND('RŠ-koeficienti-podatki-SIT'!G30/$B$195,2)</f>
        <v>540395.01</v>
      </c>
      <c r="H30" s="15">
        <f>ROUND('RŠ-koeficienti-podatki-SIT'!H30/$B$195,2)</f>
        <v>803553.76</v>
      </c>
      <c r="I30" s="15">
        <f>ROUND('RŠ-koeficienti-podatki-SIT'!I30/$B$195,2)</f>
        <v>421786.2</v>
      </c>
      <c r="J30" s="15">
        <f>ROUND('RŠ-koeficienti-podatki-SIT'!J30/$B$195,2)</f>
        <v>2122.63</v>
      </c>
      <c r="K30" s="15">
        <f>ROUND('RŠ-koeficienti-podatki-SIT'!K30/$B$195,2)</f>
        <v>294314.02</v>
      </c>
      <c r="L30" s="15">
        <f>ROUND('RŠ-koeficienti-podatki-SIT'!L30/$B$195,2)</f>
        <v>160328.6</v>
      </c>
      <c r="M30" s="15">
        <f>ROUND('RŠ-koeficienti-podatki-SIT'!M30/$B$195,2)</f>
        <v>48586.06</v>
      </c>
      <c r="N30">
        <f t="shared" si="0"/>
        <v>5638402.44</v>
      </c>
    </row>
    <row r="31" spans="1:14" ht="12.75">
      <c r="A31" s="7">
        <v>30</v>
      </c>
      <c r="B31" s="8" t="s">
        <v>103</v>
      </c>
      <c r="C31" s="14">
        <v>4627</v>
      </c>
      <c r="D31" s="15">
        <f>ROUND('RŠ-koeficienti-podatki-SIT'!D31/$B$195,2)</f>
        <v>311988.82</v>
      </c>
      <c r="E31" s="15">
        <f>ROUND('RŠ-koeficienti-podatki-SIT'!E31/$B$195,2)</f>
        <v>22462.86</v>
      </c>
      <c r="F31" s="15">
        <f>ROUND('RŠ-koeficienti-podatki-SIT'!F31/$B$195,2)</f>
        <v>75563.35</v>
      </c>
      <c r="G31" s="15">
        <f>ROUND('RŠ-koeficienti-podatki-SIT'!G31/$B$195,2)</f>
        <v>729097.81</v>
      </c>
      <c r="H31" s="15">
        <f>ROUND('RŠ-koeficienti-podatki-SIT'!H31/$B$195,2)</f>
        <v>31876.98</v>
      </c>
      <c r="I31" s="15">
        <f>ROUND('RŠ-koeficienti-podatki-SIT'!I31/$B$195,2)</f>
        <v>526740.11</v>
      </c>
      <c r="J31" s="15">
        <f>ROUND('RŠ-koeficienti-podatki-SIT'!J31/$B$195,2)</f>
        <v>3542.81</v>
      </c>
      <c r="K31" s="15">
        <f>ROUND('RŠ-koeficienti-podatki-SIT'!K31/$B$195,2)</f>
        <v>251990.49</v>
      </c>
      <c r="L31" s="15">
        <f>ROUND('RŠ-koeficienti-podatki-SIT'!L31/$B$195,2)</f>
        <v>852749.96</v>
      </c>
      <c r="M31" s="15">
        <f>ROUND('RŠ-koeficienti-podatki-SIT'!M31/$B$195,2)</f>
        <v>158708.9</v>
      </c>
      <c r="N31">
        <f t="shared" si="0"/>
        <v>5001769.62</v>
      </c>
    </row>
    <row r="32" spans="1:14" ht="12.75">
      <c r="A32" s="9">
        <v>31</v>
      </c>
      <c r="B32" s="10" t="s">
        <v>104</v>
      </c>
      <c r="C32" s="16">
        <v>3402</v>
      </c>
      <c r="D32" s="15">
        <f>ROUND('RŠ-koeficienti-podatki-SIT'!D32/$B$195,2)</f>
        <v>390894.68</v>
      </c>
      <c r="E32" s="15">
        <f>ROUND('RŠ-koeficienti-podatki-SIT'!E32/$B$195,2)</f>
        <v>7077.28</v>
      </c>
      <c r="F32" s="15">
        <f>ROUND('RŠ-koeficienti-podatki-SIT'!F32/$B$195,2)</f>
        <v>21453.01</v>
      </c>
      <c r="G32" s="15">
        <f>ROUND('RŠ-koeficienti-podatki-SIT'!G32/$B$195,2)</f>
        <v>347596.39</v>
      </c>
      <c r="H32" s="15">
        <f>ROUND('RŠ-koeficienti-podatki-SIT'!H32/$B$195,2)</f>
        <v>243531.96</v>
      </c>
      <c r="I32" s="15">
        <f>ROUND('RŠ-koeficienti-podatki-SIT'!I32/$B$195,2)</f>
        <v>230821.23</v>
      </c>
      <c r="J32" s="15">
        <f>ROUND('RŠ-koeficienti-podatki-SIT'!J32/$B$195,2)</f>
        <v>67225.84</v>
      </c>
      <c r="K32" s="15">
        <f>ROUND('RŠ-koeficienti-podatki-SIT'!K32/$B$195,2)</f>
        <v>162201.64</v>
      </c>
      <c r="L32" s="15">
        <f>ROUND('RŠ-koeficienti-podatki-SIT'!L32/$B$195,2)</f>
        <v>470743.62</v>
      </c>
      <c r="M32" s="15">
        <f>ROUND('RŠ-koeficienti-podatki-SIT'!M32/$B$195,2)</f>
        <v>87472.88</v>
      </c>
      <c r="N32">
        <f t="shared" si="0"/>
        <v>17615299.759999998</v>
      </c>
    </row>
    <row r="33" spans="1:14" ht="12.75">
      <c r="A33" s="7">
        <v>32</v>
      </c>
      <c r="B33" s="8" t="s">
        <v>105</v>
      </c>
      <c r="C33" s="14">
        <v>30922</v>
      </c>
      <c r="D33" s="15">
        <f>ROUND('RŠ-koeficienti-podatki-SIT'!D33/$B$195,2)</f>
        <v>2589071.52</v>
      </c>
      <c r="E33" s="15">
        <f>ROUND('RŠ-koeficienti-podatki-SIT'!E33/$B$195,2)</f>
        <v>45639.25</v>
      </c>
      <c r="F33" s="15">
        <f>ROUND('RŠ-koeficienti-podatki-SIT'!F33/$B$195,2)</f>
        <v>202287.81</v>
      </c>
      <c r="G33" s="15">
        <f>ROUND('RŠ-koeficienti-podatki-SIT'!G33/$B$195,2)</f>
        <v>1934703.68</v>
      </c>
      <c r="H33" s="15">
        <f>ROUND('RŠ-koeficienti-podatki-SIT'!H33/$B$195,2)</f>
        <v>514868.51</v>
      </c>
      <c r="I33" s="15">
        <f>ROUND('RŠ-koeficienti-podatki-SIT'!I33/$B$195,2)</f>
        <v>1490164.96</v>
      </c>
      <c r="J33" s="15">
        <f>ROUND('RŠ-koeficienti-podatki-SIT'!J33/$B$195,2)</f>
        <v>305386.79</v>
      </c>
      <c r="K33" s="15">
        <f>ROUND('RŠ-koeficienti-podatki-SIT'!K33/$B$195,2)</f>
        <v>2605260.68</v>
      </c>
      <c r="L33" s="15">
        <f>ROUND('RŠ-koeficienti-podatki-SIT'!L33/$B$195,2)</f>
        <v>4968864.51</v>
      </c>
      <c r="M33" s="15">
        <f>ROUND('RŠ-koeficienti-podatki-SIT'!M33/$B$195,2)</f>
        <v>895709.52</v>
      </c>
      <c r="N33">
        <f t="shared" si="0"/>
        <v>17137554.139999997</v>
      </c>
    </row>
    <row r="34" spans="1:14" ht="12.75">
      <c r="A34" s="7">
        <v>33</v>
      </c>
      <c r="B34" s="8" t="s">
        <v>106</v>
      </c>
      <c r="C34" s="14">
        <v>2685</v>
      </c>
      <c r="D34" s="15">
        <f>ROUND('RŠ-koeficienti-podatki-SIT'!D34/$B$195,2)</f>
        <v>253854.45</v>
      </c>
      <c r="E34" s="15">
        <f>ROUND('RŠ-koeficienti-podatki-SIT'!E34/$B$195,2)</f>
        <v>119.31</v>
      </c>
      <c r="F34" s="15">
        <f>ROUND('RŠ-koeficienti-podatki-SIT'!F34/$B$195,2)</f>
        <v>20864.63</v>
      </c>
      <c r="G34" s="15">
        <f>ROUND('RŠ-koeficienti-podatki-SIT'!G34/$B$195,2)</f>
        <v>355979.93</v>
      </c>
      <c r="H34" s="15">
        <f>ROUND('RŠ-koeficienti-podatki-SIT'!H34/$B$195,2)</f>
        <v>483804.01</v>
      </c>
      <c r="I34" s="15">
        <f>ROUND('RŠ-koeficienti-podatki-SIT'!I34/$B$195,2)</f>
        <v>6419.4</v>
      </c>
      <c r="J34" s="15">
        <f>ROUND('RŠ-koeficienti-podatki-SIT'!J34/$B$195,2)</f>
        <v>735.7</v>
      </c>
      <c r="K34" s="15">
        <f>ROUND('RŠ-koeficienti-podatki-SIT'!K34/$B$195,2)</f>
        <v>47980.6</v>
      </c>
      <c r="L34" s="15">
        <f>ROUND('RŠ-koeficienti-podatki-SIT'!L34/$B$195,2)</f>
        <v>307923.98</v>
      </c>
      <c r="M34" s="15">
        <f>ROUND('RŠ-koeficienti-podatki-SIT'!M34/$B$195,2)</f>
        <v>74307.9</v>
      </c>
      <c r="N34">
        <f t="shared" si="0"/>
        <v>7157896.34</v>
      </c>
    </row>
    <row r="35" spans="1:14" ht="12.75">
      <c r="A35" s="7">
        <v>34</v>
      </c>
      <c r="B35" s="8" t="s">
        <v>107</v>
      </c>
      <c r="C35" s="14">
        <v>8754</v>
      </c>
      <c r="D35" s="15">
        <f>ROUND('RŠ-koeficienti-podatki-SIT'!D35/$B$195,2)</f>
        <v>708009.38</v>
      </c>
      <c r="E35" s="15">
        <f>ROUND('RŠ-koeficienti-podatki-SIT'!E35/$B$195,2)</f>
        <v>13118.94</v>
      </c>
      <c r="F35" s="15">
        <f>ROUND('RŠ-koeficienti-podatki-SIT'!F35/$B$195,2)</f>
        <v>154745.31</v>
      </c>
      <c r="G35" s="15">
        <f>ROUND('RŠ-koeficienti-podatki-SIT'!G35/$B$195,2)</f>
        <v>1472969.21</v>
      </c>
      <c r="H35" s="15">
        <f>ROUND('RŠ-koeficienti-podatki-SIT'!H35/$B$195,2)</f>
        <v>390225.59</v>
      </c>
      <c r="I35" s="15">
        <f>ROUND('RŠ-koeficienti-podatki-SIT'!I35/$B$195,2)</f>
        <v>483852.37</v>
      </c>
      <c r="J35" s="15">
        <f>ROUND('RŠ-koeficienti-podatki-SIT'!J35/$B$195,2)</f>
        <v>48727.23</v>
      </c>
      <c r="K35" s="15">
        <f>ROUND('RŠ-koeficienti-podatki-SIT'!K35/$B$195,2)</f>
        <v>580978.72</v>
      </c>
      <c r="L35" s="15">
        <f>ROUND('RŠ-koeficienti-podatki-SIT'!L35/$B$195,2)</f>
        <v>1422912.34</v>
      </c>
      <c r="M35" s="15">
        <f>ROUND('RŠ-koeficienti-podatki-SIT'!M35/$B$195,2)</f>
        <v>318928.34</v>
      </c>
      <c r="N35">
        <f t="shared" si="0"/>
        <v>8702358.870000001</v>
      </c>
    </row>
    <row r="36" spans="1:14" ht="12.75">
      <c r="A36" s="7">
        <v>35</v>
      </c>
      <c r="B36" s="8" t="s">
        <v>108</v>
      </c>
      <c r="C36" s="14">
        <v>6173</v>
      </c>
      <c r="D36" s="15">
        <f>ROUND('RŠ-koeficienti-podatki-SIT'!D36/$B$195,2)</f>
        <v>453413.45</v>
      </c>
      <c r="E36" s="15">
        <f>ROUND('RŠ-koeficienti-podatki-SIT'!E36/$B$195,2)</f>
        <v>4857.29</v>
      </c>
      <c r="F36" s="15">
        <f>ROUND('RŠ-koeficienti-podatki-SIT'!F36/$B$195,2)</f>
        <v>30549.99</v>
      </c>
      <c r="G36" s="15">
        <f>ROUND('RŠ-koeficienti-podatki-SIT'!G36/$B$195,2)</f>
        <v>644850.61</v>
      </c>
      <c r="H36" s="15">
        <f>ROUND('RŠ-koeficienti-podatki-SIT'!H36/$B$195,2)</f>
        <v>98042.9</v>
      </c>
      <c r="I36" s="15">
        <f>ROUND('RŠ-koeficienti-podatki-SIT'!I36/$B$195,2)</f>
        <v>312777.5</v>
      </c>
      <c r="J36" s="15">
        <f>ROUND('RŠ-koeficienti-podatki-SIT'!J36/$B$195,2)</f>
        <v>9384.91</v>
      </c>
      <c r="K36" s="15">
        <f>ROUND('RŠ-koeficienti-podatki-SIT'!K36/$B$195,2)</f>
        <v>188549.49</v>
      </c>
      <c r="L36" s="15">
        <f>ROUND('RŠ-koeficienti-podatki-SIT'!L36/$B$195,2)</f>
        <v>1076543.98</v>
      </c>
      <c r="M36" s="15">
        <f>ROUND('RŠ-koeficienti-podatki-SIT'!M36/$B$195,2)</f>
        <v>273994.32</v>
      </c>
      <c r="N36">
        <f t="shared" si="0"/>
        <v>8295568.869999999</v>
      </c>
    </row>
    <row r="37" spans="1:14" ht="12.75">
      <c r="A37" s="7">
        <v>36</v>
      </c>
      <c r="B37" s="8" t="s">
        <v>109</v>
      </c>
      <c r="C37" s="14">
        <v>6985</v>
      </c>
      <c r="D37" s="15">
        <f>ROUND('RŠ-koeficienti-podatki-SIT'!D37/$B$195,2)</f>
        <v>520277.44</v>
      </c>
      <c r="E37" s="15">
        <f>ROUND('RŠ-koeficienti-podatki-SIT'!E37/$B$195,2)</f>
        <v>292.1</v>
      </c>
      <c r="F37" s="15">
        <f>ROUND('RŠ-koeficienti-podatki-SIT'!F37/$B$195,2)</f>
        <v>77739.02</v>
      </c>
      <c r="G37" s="15">
        <f>ROUND('RŠ-koeficienti-podatki-SIT'!G37/$B$195,2)</f>
        <v>1272393.43</v>
      </c>
      <c r="H37" s="15">
        <f>ROUND('RŠ-koeficienti-podatki-SIT'!H37/$B$195,2)</f>
        <v>1048081.15</v>
      </c>
      <c r="I37" s="15">
        <f>ROUND('RŠ-koeficienti-podatki-SIT'!I37/$B$195,2)</f>
        <v>366544.88</v>
      </c>
      <c r="J37" s="15">
        <f>ROUND('RŠ-koeficienti-podatki-SIT'!J37/$B$195,2)</f>
        <v>10428.68</v>
      </c>
      <c r="K37" s="15">
        <f>ROUND('RŠ-koeficienti-podatki-SIT'!K37/$B$195,2)</f>
        <v>175345.68</v>
      </c>
      <c r="L37" s="15">
        <f>ROUND('RŠ-koeficienti-podatki-SIT'!L37/$B$195,2)</f>
        <v>1574410.54</v>
      </c>
      <c r="M37" s="15">
        <f>ROUND('RŠ-koeficienti-podatki-SIT'!M37/$B$195,2)</f>
        <v>143933.51</v>
      </c>
      <c r="N37">
        <f t="shared" si="0"/>
        <v>8859272.85</v>
      </c>
    </row>
    <row r="38" spans="1:14" ht="12.75">
      <c r="A38" s="9">
        <v>37</v>
      </c>
      <c r="B38" s="10" t="s">
        <v>110</v>
      </c>
      <c r="C38" s="16">
        <v>6186</v>
      </c>
      <c r="D38" s="15">
        <f>ROUND('RŠ-koeficienti-podatki-SIT'!D38/$B$195,2)</f>
        <v>1221537.44</v>
      </c>
      <c r="E38" s="15">
        <f>ROUND('RŠ-koeficienti-podatki-SIT'!E38/$B$195,2)</f>
        <v>1664.73</v>
      </c>
      <c r="F38" s="15">
        <f>ROUND('RŠ-koeficienti-podatki-SIT'!F38/$B$195,2)</f>
        <v>60921.02</v>
      </c>
      <c r="G38" s="15">
        <f>ROUND('RŠ-koeficienti-podatki-SIT'!G38/$B$195,2)</f>
        <v>1061664.09</v>
      </c>
      <c r="H38" s="15">
        <f>ROUND('RŠ-koeficienti-podatki-SIT'!H38/$B$195,2)</f>
        <v>167927.16</v>
      </c>
      <c r="I38" s="15">
        <f>ROUND('RŠ-koeficienti-podatki-SIT'!I38/$B$195,2)</f>
        <v>85688.85</v>
      </c>
      <c r="J38" s="15">
        <f>ROUND('RŠ-koeficienti-podatki-SIT'!J38/$B$195,2)</f>
        <v>3896.66</v>
      </c>
      <c r="K38" s="15">
        <f>ROUND('RŠ-koeficienti-podatki-SIT'!K38/$B$195,2)</f>
        <v>189571.21</v>
      </c>
      <c r="L38" s="15">
        <f>ROUND('RŠ-koeficienti-podatki-SIT'!L38/$B$195,2)</f>
        <v>651726.01</v>
      </c>
      <c r="M38" s="15">
        <f>ROUND('RŠ-koeficienti-podatki-SIT'!M38/$B$195,2)</f>
        <v>212058.25</v>
      </c>
      <c r="N38">
        <f t="shared" si="0"/>
        <v>12013583.88</v>
      </c>
    </row>
    <row r="39" spans="1:14" ht="12.75">
      <c r="A39" s="9">
        <v>38</v>
      </c>
      <c r="B39" s="10" t="s">
        <v>111</v>
      </c>
      <c r="C39" s="16">
        <v>12435</v>
      </c>
      <c r="D39" s="15">
        <f>ROUND('RŠ-koeficienti-podatki-SIT'!D39/$B$195,2)</f>
        <v>1969141.21</v>
      </c>
      <c r="E39" s="15">
        <f>ROUND('RŠ-koeficienti-podatki-SIT'!E39/$B$195,2)</f>
        <v>36776</v>
      </c>
      <c r="F39" s="15">
        <f>ROUND('RŠ-koeficienti-podatki-SIT'!F39/$B$195,2)</f>
        <v>122316.81</v>
      </c>
      <c r="G39" s="15">
        <f>ROUND('RŠ-koeficienti-podatki-SIT'!G39/$B$195,2)</f>
        <v>2247379.4</v>
      </c>
      <c r="H39" s="15">
        <f>ROUND('RŠ-koeficienti-podatki-SIT'!H39/$B$195,2)</f>
        <v>434318.14</v>
      </c>
      <c r="I39" s="15">
        <f>ROUND('RŠ-koeficienti-podatki-SIT'!I39/$B$195,2)</f>
        <v>362769.15</v>
      </c>
      <c r="J39" s="15">
        <f>ROUND('RŠ-koeficienti-podatki-SIT'!J39/$B$195,2)</f>
        <v>283187.28</v>
      </c>
      <c r="K39" s="15">
        <f>ROUND('RŠ-koeficienti-podatki-SIT'!K39/$B$195,2)</f>
        <v>783287.43</v>
      </c>
      <c r="L39" s="15">
        <f>ROUND('RŠ-koeficienti-podatki-SIT'!L39/$B$195,2)</f>
        <v>1714384.08</v>
      </c>
      <c r="M39" s="15">
        <f>ROUND('RŠ-koeficienti-podatki-SIT'!M39/$B$195,2)</f>
        <v>384747.96</v>
      </c>
      <c r="N39">
        <f t="shared" si="0"/>
        <v>10016624.319999998</v>
      </c>
    </row>
    <row r="40" spans="1:14" ht="12.75">
      <c r="A40" s="7">
        <v>39</v>
      </c>
      <c r="B40" s="8" t="s">
        <v>112</v>
      </c>
      <c r="C40" s="14">
        <v>2637</v>
      </c>
      <c r="D40" s="15">
        <f>ROUND('RŠ-koeficienti-podatki-SIT'!D40/$B$195,2)</f>
        <v>209263.9</v>
      </c>
      <c r="E40" s="15">
        <f>ROUND('RŠ-koeficienti-podatki-SIT'!E40/$B$195,2)</f>
        <v>2516.27</v>
      </c>
      <c r="F40" s="15">
        <f>ROUND('RŠ-koeficienti-podatki-SIT'!F40/$B$195,2)</f>
        <v>72633.95</v>
      </c>
      <c r="G40" s="15">
        <f>ROUND('RŠ-koeficienti-podatki-SIT'!G40/$B$195,2)</f>
        <v>635953.93</v>
      </c>
      <c r="H40" s="15">
        <f>ROUND('RŠ-koeficienti-podatki-SIT'!H40/$B$195,2)</f>
        <v>33120.51</v>
      </c>
      <c r="I40" s="15">
        <f>ROUND('RŠ-koeficienti-podatki-SIT'!I40/$B$195,2)</f>
        <v>116403.77</v>
      </c>
      <c r="J40" s="15">
        <f>ROUND('RŠ-koeficienti-podatki-SIT'!J40/$B$195,2)</f>
        <v>18419.3</v>
      </c>
      <c r="K40" s="15">
        <f>ROUND('RŠ-koeficienti-podatki-SIT'!K40/$B$195,2)</f>
        <v>156822.73</v>
      </c>
      <c r="L40" s="15">
        <f>ROUND('RŠ-koeficienti-podatki-SIT'!L40/$B$195,2)</f>
        <v>363507.76</v>
      </c>
      <c r="M40" s="15">
        <f>ROUND('RŠ-koeficienti-podatki-SIT'!M40/$B$195,2)</f>
        <v>54602.74</v>
      </c>
      <c r="N40">
        <f t="shared" si="0"/>
        <v>3438311.3899999997</v>
      </c>
    </row>
    <row r="41" spans="1:14" ht="12.75">
      <c r="A41" s="9">
        <v>40</v>
      </c>
      <c r="B41" s="10" t="s">
        <v>113</v>
      </c>
      <c r="C41" s="16">
        <v>2291</v>
      </c>
      <c r="D41" s="15">
        <f>ROUND('RŠ-koeficienti-podatki-SIT'!D41/$B$195,2)</f>
        <v>326055.75</v>
      </c>
      <c r="E41" s="15">
        <f>ROUND('RŠ-koeficienti-podatki-SIT'!E41/$B$195,2)</f>
        <v>1251.88</v>
      </c>
      <c r="F41" s="15">
        <f>ROUND('RŠ-koeficienti-podatki-SIT'!F41/$B$195,2)</f>
        <v>12184.94</v>
      </c>
      <c r="G41" s="15">
        <f>ROUND('RŠ-koeficienti-podatki-SIT'!G41/$B$195,2)</f>
        <v>254882.32</v>
      </c>
      <c r="H41" s="15">
        <f>ROUND('RŠ-koeficienti-podatki-SIT'!H41/$B$195,2)</f>
        <v>18060.42</v>
      </c>
      <c r="I41" s="15">
        <f>ROUND('RŠ-koeficienti-podatki-SIT'!I41/$B$195,2)</f>
        <v>156025.71</v>
      </c>
      <c r="J41" s="15">
        <f>ROUND('RŠ-koeficienti-podatki-SIT'!J41/$B$195,2)</f>
        <v>32536.3</v>
      </c>
      <c r="K41" s="15">
        <f>ROUND('RŠ-koeficienti-podatki-SIT'!K41/$B$195,2)</f>
        <v>319779.67</v>
      </c>
      <c r="L41" s="15">
        <f>ROUND('RŠ-koeficienti-podatki-SIT'!L41/$B$195,2)</f>
        <v>571678.35</v>
      </c>
      <c r="M41" s="15">
        <f>ROUND('RŠ-koeficienti-podatki-SIT'!M41/$B$195,2)</f>
        <v>77683.19</v>
      </c>
      <c r="N41">
        <f t="shared" si="0"/>
        <v>3281280.12</v>
      </c>
    </row>
    <row r="42" spans="1:14" ht="12.75">
      <c r="A42" s="9">
        <v>41</v>
      </c>
      <c r="B42" s="10" t="s">
        <v>114</v>
      </c>
      <c r="C42" s="16">
        <v>2362</v>
      </c>
      <c r="D42" s="15">
        <f>ROUND('RŠ-koeficienti-podatki-SIT'!D42/$B$195,2)</f>
        <v>592789.17</v>
      </c>
      <c r="E42" s="15">
        <f>ROUND('RŠ-koeficienti-podatki-SIT'!E42/$B$195,2)</f>
        <v>0</v>
      </c>
      <c r="F42" s="15">
        <f>ROUND('RŠ-koeficienti-podatki-SIT'!F42/$B$195,2)</f>
        <v>24473.06</v>
      </c>
      <c r="G42" s="15">
        <f>ROUND('RŠ-koeficienti-podatki-SIT'!G42/$B$195,2)</f>
        <v>280195.68</v>
      </c>
      <c r="H42" s="15">
        <f>ROUND('RŠ-koeficienti-podatki-SIT'!H42/$B$195,2)</f>
        <v>77768.22</v>
      </c>
      <c r="I42" s="15">
        <f>ROUND('RŠ-koeficienti-podatki-SIT'!I42/$B$195,2)</f>
        <v>78573.69</v>
      </c>
      <c r="J42" s="15">
        <f>ROUND('RŠ-koeficienti-podatki-SIT'!J42/$B$195,2)</f>
        <v>4602.49</v>
      </c>
      <c r="K42" s="15">
        <f>ROUND('RŠ-koeficienti-podatki-SIT'!K42/$B$195,2)</f>
        <v>61815.15</v>
      </c>
      <c r="L42" s="15">
        <f>ROUND('RŠ-koeficienti-podatki-SIT'!L42/$B$195,2)</f>
        <v>277157.34</v>
      </c>
      <c r="M42" s="15">
        <f>ROUND('RŠ-koeficienti-podatki-SIT'!M42/$B$195,2)</f>
        <v>109113.79</v>
      </c>
      <c r="N42">
        <f t="shared" si="0"/>
        <v>12191159.24</v>
      </c>
    </row>
    <row r="43" spans="1:14" ht="12.75">
      <c r="A43" s="7">
        <v>42</v>
      </c>
      <c r="B43" s="8" t="s">
        <v>115</v>
      </c>
      <c r="C43" s="14">
        <v>16656</v>
      </c>
      <c r="D43" s="15">
        <f>ROUND('RŠ-koeficienti-podatki-SIT'!D43/$B$195,2)</f>
        <v>1282102.32</v>
      </c>
      <c r="E43" s="15">
        <f>ROUND('RŠ-koeficienti-podatki-SIT'!E43/$B$195,2)</f>
        <v>21248.54</v>
      </c>
      <c r="F43" s="15">
        <f>ROUND('RŠ-koeficienti-podatki-SIT'!F43/$B$195,2)</f>
        <v>148042.9</v>
      </c>
      <c r="G43" s="15">
        <f>ROUND('RŠ-koeficienti-podatki-SIT'!G43/$B$195,2)</f>
        <v>2998460.19</v>
      </c>
      <c r="H43" s="15">
        <f>ROUND('RŠ-koeficienti-podatki-SIT'!H43/$B$195,2)</f>
        <v>820251.21</v>
      </c>
      <c r="I43" s="15">
        <f>ROUND('RŠ-koeficienti-podatki-SIT'!I43/$B$195,2)</f>
        <v>799132.03</v>
      </c>
      <c r="J43" s="15">
        <f>ROUND('RŠ-koeficienti-podatki-SIT'!J43/$B$195,2)</f>
        <v>62656.48</v>
      </c>
      <c r="K43" s="15">
        <f>ROUND('RŠ-koeficienti-podatki-SIT'!K43/$B$195,2)</f>
        <v>1229586.05</v>
      </c>
      <c r="L43" s="15">
        <f>ROUND('RŠ-koeficienti-podatki-SIT'!L43/$B$195,2)</f>
        <v>2896236.02</v>
      </c>
      <c r="M43" s="15">
        <f>ROUND('RŠ-koeficienti-podatki-SIT'!M43/$B$195,2)</f>
        <v>407936.91</v>
      </c>
      <c r="N43">
        <f t="shared" si="0"/>
        <v>12561379.079999998</v>
      </c>
    </row>
    <row r="44" spans="1:14" ht="12.75">
      <c r="A44" s="7">
        <v>43</v>
      </c>
      <c r="B44" s="8" t="s">
        <v>116</v>
      </c>
      <c r="C44" s="14">
        <v>3674</v>
      </c>
      <c r="D44" s="15">
        <f>ROUND('RŠ-koeficienti-podatki-SIT'!D44/$B$195,2)</f>
        <v>329185.44</v>
      </c>
      <c r="E44" s="15">
        <f>ROUND('RŠ-koeficienti-podatki-SIT'!E44/$B$195,2)</f>
        <v>417.29</v>
      </c>
      <c r="F44" s="15">
        <f>ROUND('RŠ-koeficienti-podatki-SIT'!F44/$B$195,2)</f>
        <v>81372.06</v>
      </c>
      <c r="G44" s="15">
        <f>ROUND('RŠ-koeficienti-podatki-SIT'!G44/$B$195,2)</f>
        <v>512314.3</v>
      </c>
      <c r="H44" s="15">
        <f>ROUND('RŠ-koeficienti-podatki-SIT'!H44/$B$195,2)</f>
        <v>128459.36</v>
      </c>
      <c r="I44" s="15">
        <f>ROUND('RŠ-koeficienti-podatki-SIT'!I44/$B$195,2)</f>
        <v>109898.18</v>
      </c>
      <c r="J44" s="15">
        <f>ROUND('RŠ-koeficienti-podatki-SIT'!J44/$B$195,2)</f>
        <v>3234.02</v>
      </c>
      <c r="K44" s="15">
        <f>ROUND('RŠ-koeficienti-podatki-SIT'!K44/$B$195,2)</f>
        <v>170847.94</v>
      </c>
      <c r="L44" s="15">
        <f>ROUND('RŠ-koeficienti-podatki-SIT'!L44/$B$195,2)</f>
        <v>421286.1</v>
      </c>
      <c r="M44" s="15">
        <f>ROUND('RŠ-koeficienti-podatki-SIT'!M44/$B$195,2)</f>
        <v>118381.74</v>
      </c>
      <c r="N44">
        <f t="shared" si="0"/>
        <v>7402097.690000001</v>
      </c>
    </row>
    <row r="45" spans="1:14" ht="12.75">
      <c r="A45" s="7">
        <v>44</v>
      </c>
      <c r="B45" s="8" t="s">
        <v>117</v>
      </c>
      <c r="C45" s="14">
        <v>9966</v>
      </c>
      <c r="D45" s="15">
        <f>ROUND('RŠ-koeficienti-podatki-SIT'!D45/$B$195,2)</f>
        <v>824211.32</v>
      </c>
      <c r="E45" s="15">
        <f>ROUND('RŠ-koeficienti-podatki-SIT'!E45/$B$195,2)</f>
        <v>12860.96</v>
      </c>
      <c r="F45" s="15">
        <f>ROUND('RŠ-koeficienti-podatki-SIT'!F45/$B$195,2)</f>
        <v>78521.95</v>
      </c>
      <c r="G45" s="15">
        <f>ROUND('RŠ-koeficienti-podatki-SIT'!G45/$B$195,2)</f>
        <v>860307.13</v>
      </c>
      <c r="H45" s="15">
        <f>ROUND('RŠ-koeficienti-podatki-SIT'!H45/$B$195,2)</f>
        <v>585724.42</v>
      </c>
      <c r="I45" s="15">
        <f>ROUND('RŠ-koeficienti-podatki-SIT'!I45/$B$195,2)</f>
        <v>502758.3</v>
      </c>
      <c r="J45" s="15">
        <f>ROUND('RŠ-koeficienti-podatki-SIT'!J45/$B$195,2)</f>
        <v>62656.48</v>
      </c>
      <c r="K45" s="15">
        <f>ROUND('RŠ-koeficienti-podatki-SIT'!K45/$B$195,2)</f>
        <v>216604.07</v>
      </c>
      <c r="L45" s="15">
        <f>ROUND('RŠ-koeficienti-podatki-SIT'!L45/$B$195,2)</f>
        <v>2119207.98</v>
      </c>
      <c r="M45" s="15">
        <f>ROUND('RŠ-koeficienti-podatki-SIT'!M45/$B$195,2)</f>
        <v>250208.65</v>
      </c>
      <c r="N45">
        <f t="shared" si="0"/>
        <v>5945596.2700000005</v>
      </c>
    </row>
    <row r="46" spans="1:14" ht="12.75">
      <c r="A46" s="9">
        <v>45</v>
      </c>
      <c r="B46" s="10" t="s">
        <v>118</v>
      </c>
      <c r="C46" s="16">
        <v>344</v>
      </c>
      <c r="D46" s="15">
        <f>ROUND('RŠ-koeficienti-podatki-SIT'!D46/$B$195,2)</f>
        <v>133888.33</v>
      </c>
      <c r="E46" s="15">
        <f>ROUND('RŠ-koeficienti-podatki-SIT'!E46/$B$195,2)</f>
        <v>108.5</v>
      </c>
      <c r="F46" s="15">
        <f>ROUND('RŠ-koeficienti-podatki-SIT'!F46/$B$195,2)</f>
        <v>6868.64</v>
      </c>
      <c r="G46" s="15">
        <f>ROUND('RŠ-koeficienti-podatki-SIT'!G46/$B$195,2)</f>
        <v>38570.36</v>
      </c>
      <c r="H46" s="15">
        <f>ROUND('RŠ-koeficienti-podatki-SIT'!H46/$B$195,2)</f>
        <v>3814.05</v>
      </c>
      <c r="I46" s="15">
        <f>ROUND('RŠ-koeficienti-podatki-SIT'!I46/$B$195,2)</f>
        <v>136654.98</v>
      </c>
      <c r="J46" s="15">
        <f>ROUND('RŠ-koeficienti-podatki-SIT'!J46/$B$195,2)</f>
        <v>229.51</v>
      </c>
      <c r="K46" s="15">
        <f>ROUND('RŠ-koeficienti-podatki-SIT'!K46/$B$195,2)</f>
        <v>73539.48</v>
      </c>
      <c r="L46" s="15">
        <f>ROUND('RŠ-koeficienti-podatki-SIT'!L46/$B$195,2)</f>
        <v>21440.49</v>
      </c>
      <c r="M46" s="15">
        <f>ROUND('RŠ-koeficienti-podatki-SIT'!M46/$B$195,2)</f>
        <v>7110.67</v>
      </c>
      <c r="N46">
        <f t="shared" si="0"/>
        <v>2531892.8000000003</v>
      </c>
    </row>
    <row r="47" spans="1:14" ht="12.75">
      <c r="A47" s="9">
        <v>46</v>
      </c>
      <c r="B47" s="10" t="s">
        <v>119</v>
      </c>
      <c r="C47" s="16">
        <v>2684</v>
      </c>
      <c r="D47" s="15">
        <f>ROUND('RŠ-koeficienti-podatki-SIT'!D47/$B$195,2)</f>
        <v>271749.59</v>
      </c>
      <c r="E47" s="15">
        <f>ROUND('RŠ-koeficienti-podatki-SIT'!E47/$B$195,2)</f>
        <v>2329.57</v>
      </c>
      <c r="F47" s="15">
        <f>ROUND('RŠ-koeficienti-podatki-SIT'!F47/$B$195,2)</f>
        <v>65212.66</v>
      </c>
      <c r="G47" s="15">
        <f>ROUND('RŠ-koeficienti-podatki-SIT'!G47/$B$195,2)</f>
        <v>168899.19</v>
      </c>
      <c r="H47" s="15">
        <f>ROUND('RŠ-koeficienti-podatki-SIT'!H47/$B$195,2)</f>
        <v>36467.21</v>
      </c>
      <c r="I47" s="15">
        <f>ROUND('RŠ-koeficienti-podatki-SIT'!I47/$B$195,2)</f>
        <v>191660.29</v>
      </c>
      <c r="J47" s="15">
        <f>ROUND('RŠ-koeficienti-podatki-SIT'!J47/$B$195,2)</f>
        <v>11228</v>
      </c>
      <c r="K47" s="15">
        <f>ROUND('RŠ-koeficienti-podatki-SIT'!K47/$B$195,2)</f>
        <v>704928.69</v>
      </c>
      <c r="L47" s="15">
        <f>ROUND('RŠ-koeficienti-podatki-SIT'!L47/$B$195,2)</f>
        <v>559582.66</v>
      </c>
      <c r="M47" s="15">
        <f>ROUND('RŠ-koeficienti-podatki-SIT'!M47/$B$195,2)</f>
        <v>94581.93</v>
      </c>
      <c r="N47">
        <f t="shared" si="0"/>
        <v>11259634.989999998</v>
      </c>
    </row>
    <row r="48" spans="1:14" ht="12.75">
      <c r="A48" s="7">
        <v>47</v>
      </c>
      <c r="B48" s="8" t="s">
        <v>120</v>
      </c>
      <c r="C48" s="14">
        <v>10393</v>
      </c>
      <c r="D48" s="15">
        <f>ROUND('RŠ-koeficienti-podatki-SIT'!D48/$B$195,2)</f>
        <v>876769.32</v>
      </c>
      <c r="E48" s="15">
        <f>ROUND('RŠ-koeficienti-podatki-SIT'!E48/$B$195,2)</f>
        <v>14672.01</v>
      </c>
      <c r="F48" s="15">
        <f>ROUND('RŠ-koeficienti-podatki-SIT'!F48/$B$195,2)</f>
        <v>64509.26</v>
      </c>
      <c r="G48" s="15">
        <f>ROUND('RŠ-koeficienti-podatki-SIT'!G48/$B$195,2)</f>
        <v>842563.85</v>
      </c>
      <c r="H48" s="15">
        <f>ROUND('RŠ-koeficienti-podatki-SIT'!H48/$B$195,2)</f>
        <v>361713.4</v>
      </c>
      <c r="I48" s="15">
        <f>ROUND('RŠ-koeficienti-podatki-SIT'!I48/$B$195,2)</f>
        <v>3909543.48</v>
      </c>
      <c r="J48" s="15">
        <f>ROUND('RŠ-koeficienti-podatki-SIT'!J48/$B$195,2)</f>
        <v>68874.14</v>
      </c>
      <c r="K48" s="15">
        <f>ROUND('RŠ-koeficienti-podatki-SIT'!K48/$B$195,2)</f>
        <v>852207.48</v>
      </c>
      <c r="L48" s="15">
        <f>ROUND('RŠ-koeficienti-podatki-SIT'!L48/$B$195,2)</f>
        <v>1518657.15</v>
      </c>
      <c r="M48" s="15">
        <f>ROUND('RŠ-koeficienti-podatki-SIT'!M48/$B$195,2)</f>
        <v>630408.11</v>
      </c>
      <c r="N48">
        <f t="shared" si="0"/>
        <v>13374982.219999999</v>
      </c>
    </row>
    <row r="49" spans="1:14" ht="12.75">
      <c r="A49" s="9">
        <v>48</v>
      </c>
      <c r="B49" s="10" t="s">
        <v>121</v>
      </c>
      <c r="C49" s="16">
        <v>4086</v>
      </c>
      <c r="D49" s="15">
        <f>ROUND('RŠ-koeficienti-podatki-SIT'!D49/$B$195,2)</f>
        <v>768143.88</v>
      </c>
      <c r="E49" s="15">
        <f>ROUND('RŠ-koeficienti-podatki-SIT'!E49/$B$195,2)</f>
        <v>1043.23</v>
      </c>
      <c r="F49" s="15">
        <f>ROUND('RŠ-koeficienti-podatki-SIT'!F49/$B$195,2)</f>
        <v>155892.17</v>
      </c>
      <c r="G49" s="15">
        <f>ROUND('RŠ-koeficienti-podatki-SIT'!G49/$B$195,2)</f>
        <v>704811.38</v>
      </c>
      <c r="H49" s="15">
        <f>ROUND('RŠ-koeficienti-podatki-SIT'!H49/$B$195,2)</f>
        <v>307131.53</v>
      </c>
      <c r="I49" s="15">
        <f>ROUND('RŠ-koeficienti-podatki-SIT'!I49/$B$195,2)</f>
        <v>1043974.29</v>
      </c>
      <c r="J49" s="15">
        <f>ROUND('RŠ-koeficienti-podatki-SIT'!J49/$B$195,2)</f>
        <v>52391.09</v>
      </c>
      <c r="K49" s="15">
        <f>ROUND('RŠ-koeficienti-podatki-SIT'!K49/$B$195,2)</f>
        <v>440352.19</v>
      </c>
      <c r="L49" s="15">
        <f>ROUND('RŠ-koeficienti-podatki-SIT'!L49/$B$195,2)</f>
        <v>622880.15</v>
      </c>
      <c r="M49" s="15">
        <f>ROUND('RŠ-koeficienti-podatki-SIT'!M49/$B$195,2)</f>
        <v>123965.11</v>
      </c>
      <c r="N49">
        <f t="shared" si="0"/>
        <v>12920370.83</v>
      </c>
    </row>
    <row r="50" spans="1:14" ht="12.75">
      <c r="A50" s="9">
        <v>49</v>
      </c>
      <c r="B50" s="10" t="s">
        <v>122</v>
      </c>
      <c r="C50" s="16">
        <v>11945</v>
      </c>
      <c r="D50" s="15">
        <f>ROUND('RŠ-koeficienti-podatki-SIT'!D50/$B$195,2)</f>
        <v>1202349.36</v>
      </c>
      <c r="E50" s="15">
        <f>ROUND('RŠ-koeficienti-podatki-SIT'!E50/$B$195,2)</f>
        <v>47830.08</v>
      </c>
      <c r="F50" s="15">
        <f>ROUND('RŠ-koeficienti-podatki-SIT'!F50/$B$195,2)</f>
        <v>146628.28</v>
      </c>
      <c r="G50" s="15">
        <f>ROUND('RŠ-koeficienti-podatki-SIT'!G50/$B$195,2)</f>
        <v>3291462.19</v>
      </c>
      <c r="H50" s="15">
        <f>ROUND('RŠ-koeficienti-podatki-SIT'!H50/$B$195,2)</f>
        <v>309464.2</v>
      </c>
      <c r="I50" s="15">
        <f>ROUND('RŠ-koeficienti-podatki-SIT'!I50/$B$195,2)</f>
        <v>728234.02</v>
      </c>
      <c r="J50" s="15">
        <f>ROUND('RŠ-koeficienti-podatki-SIT'!J50/$B$195,2)</f>
        <v>88820.73</v>
      </c>
      <c r="K50" s="15">
        <f>ROUND('RŠ-koeficienti-podatki-SIT'!K50/$B$195,2)</f>
        <v>674741.28</v>
      </c>
      <c r="L50" s="15">
        <f>ROUND('RŠ-koeficienti-podatki-SIT'!L50/$B$195,2)</f>
        <v>1864492.57</v>
      </c>
      <c r="M50" s="15">
        <f>ROUND('RŠ-koeficienti-podatki-SIT'!M50/$B$195,2)</f>
        <v>329732.1</v>
      </c>
      <c r="N50">
        <f t="shared" si="0"/>
        <v>12830327.850000003</v>
      </c>
    </row>
    <row r="51" spans="1:14" ht="12.75">
      <c r="A51" s="7">
        <v>50</v>
      </c>
      <c r="B51" s="8" t="s">
        <v>123</v>
      </c>
      <c r="C51" s="14">
        <v>5722</v>
      </c>
      <c r="D51" s="15">
        <f>ROUND('RŠ-koeficienti-podatki-SIT'!D51/$B$195,2)</f>
        <v>473676.96</v>
      </c>
      <c r="E51" s="15">
        <f>ROUND('RŠ-koeficienti-podatki-SIT'!E51/$B$195,2)</f>
        <v>11087.47</v>
      </c>
      <c r="F51" s="15">
        <f>ROUND('RŠ-koeficienti-podatki-SIT'!F51/$B$195,2)</f>
        <v>102857.45</v>
      </c>
      <c r="G51" s="15">
        <f>ROUND('RŠ-koeficienti-podatki-SIT'!G51/$B$195,2)</f>
        <v>754289.26</v>
      </c>
      <c r="H51" s="15">
        <f>ROUND('RŠ-koeficienti-podatki-SIT'!H51/$B$195,2)</f>
        <v>904772.73</v>
      </c>
      <c r="I51" s="15">
        <f>ROUND('RŠ-koeficienti-podatki-SIT'!I51/$B$195,2)</f>
        <v>502481.96</v>
      </c>
      <c r="J51" s="15">
        <f>ROUND('RŠ-koeficienti-podatki-SIT'!J51/$B$195,2)</f>
        <v>62763.76</v>
      </c>
      <c r="K51" s="15">
        <f>ROUND('RŠ-koeficienti-podatki-SIT'!K51/$B$195,2)</f>
        <v>295202.12</v>
      </c>
      <c r="L51" s="15">
        <f>ROUND('RŠ-koeficienti-podatki-SIT'!L51/$B$195,2)</f>
        <v>871770.76</v>
      </c>
      <c r="M51" s="15">
        <f>ROUND('RŠ-koeficienti-podatki-SIT'!M51/$B$195,2)</f>
        <v>150003.57</v>
      </c>
      <c r="N51">
        <f t="shared" si="0"/>
        <v>12459222.649999999</v>
      </c>
    </row>
    <row r="52" spans="1:14" ht="12.75">
      <c r="A52" s="7">
        <v>51</v>
      </c>
      <c r="B52" s="8" t="s">
        <v>124</v>
      </c>
      <c r="C52" s="14">
        <v>14179</v>
      </c>
      <c r="D52" s="15">
        <f>ROUND('RŠ-koeficienti-podatki-SIT'!D52/$B$195,2)</f>
        <v>1153004.51</v>
      </c>
      <c r="E52" s="15">
        <f>ROUND('RŠ-koeficienti-podatki-SIT'!E52/$B$195,2)</f>
        <v>14233.85</v>
      </c>
      <c r="F52" s="15">
        <f>ROUND('RŠ-koeficienti-podatki-SIT'!F52/$B$195,2)</f>
        <v>133867.47</v>
      </c>
      <c r="G52" s="15">
        <f>ROUND('RŠ-koeficienti-podatki-SIT'!G52/$B$195,2)</f>
        <v>2322012.18</v>
      </c>
      <c r="H52" s="15">
        <f>ROUND('RŠ-koeficienti-podatki-SIT'!H52/$B$195,2)</f>
        <v>524449.17</v>
      </c>
      <c r="I52" s="15">
        <f>ROUND('RŠ-koeficienti-podatki-SIT'!I52/$B$195,2)</f>
        <v>302240.86</v>
      </c>
      <c r="J52" s="15">
        <f>ROUND('RŠ-koeficienti-podatki-SIT'!J52/$B$195,2)</f>
        <v>219216.32</v>
      </c>
      <c r="K52" s="15">
        <f>ROUND('RŠ-koeficienti-podatki-SIT'!K52/$B$195,2)</f>
        <v>494245.53</v>
      </c>
      <c r="L52" s="15">
        <f>ROUND('RŠ-koeficienti-podatki-SIT'!L52/$B$195,2)</f>
        <v>2813324.15</v>
      </c>
      <c r="M52" s="15">
        <f>ROUND('RŠ-koeficienti-podatki-SIT'!M52/$B$195,2)</f>
        <v>333821.57</v>
      </c>
      <c r="N52">
        <f t="shared" si="0"/>
        <v>15126322.37</v>
      </c>
    </row>
    <row r="53" spans="1:14" ht="12.75">
      <c r="A53" s="7">
        <v>52</v>
      </c>
      <c r="B53" s="8" t="s">
        <v>125</v>
      </c>
      <c r="C53" s="14">
        <v>13992</v>
      </c>
      <c r="D53" s="15">
        <f>ROUND('RŠ-koeficienti-podatki-SIT'!D53/$B$195,2)</f>
        <v>769466.7</v>
      </c>
      <c r="E53" s="15">
        <f>ROUND('RŠ-koeficienti-podatki-SIT'!E53/$B$195,2)</f>
        <v>0</v>
      </c>
      <c r="F53" s="15">
        <f>ROUND('RŠ-koeficienti-podatki-SIT'!F53/$B$195,2)</f>
        <v>121427.98</v>
      </c>
      <c r="G53" s="15">
        <f>ROUND('RŠ-koeficienti-podatki-SIT'!G53/$B$195,2)</f>
        <v>1397604.74</v>
      </c>
      <c r="H53" s="15">
        <f>ROUND('RŠ-koeficienti-podatki-SIT'!H53/$B$195,2)</f>
        <v>1175400.6</v>
      </c>
      <c r="I53" s="15">
        <f>ROUND('RŠ-koeficienti-podatki-SIT'!I53/$B$195,2)</f>
        <v>507135.7</v>
      </c>
      <c r="J53" s="15">
        <f>ROUND('RŠ-koeficienti-podatki-SIT'!J53/$B$195,2)</f>
        <v>56192.62</v>
      </c>
      <c r="K53" s="15">
        <f>ROUND('RŠ-koeficienti-podatki-SIT'!K53/$B$195,2)</f>
        <v>626744.28</v>
      </c>
      <c r="L53" s="15">
        <f>ROUND('RŠ-koeficienti-podatki-SIT'!L53/$B$195,2)</f>
        <v>1709785.51</v>
      </c>
      <c r="M53" s="15">
        <f>ROUND('RŠ-koeficienti-podatki-SIT'!M53/$B$195,2)</f>
        <v>423977.63</v>
      </c>
      <c r="N53">
        <f t="shared" si="0"/>
        <v>24343635.880000003</v>
      </c>
    </row>
    <row r="54" spans="1:14" ht="12.75">
      <c r="A54" s="9">
        <v>53</v>
      </c>
      <c r="B54" s="10" t="s">
        <v>126</v>
      </c>
      <c r="C54" s="16">
        <v>15047</v>
      </c>
      <c r="D54" s="15">
        <f>ROUND('RŠ-koeficienti-podatki-SIT'!D54/$B$195,2)</f>
        <v>2469174.6</v>
      </c>
      <c r="E54" s="15">
        <f>ROUND('RŠ-koeficienti-podatki-SIT'!E54/$B$195,2)</f>
        <v>27532.97</v>
      </c>
      <c r="F54" s="15">
        <f>ROUND('RŠ-koeficienti-podatki-SIT'!F54/$B$195,2)</f>
        <v>166516.44</v>
      </c>
      <c r="G54" s="15">
        <f>ROUND('RŠ-koeficienti-podatki-SIT'!G54/$B$195,2)</f>
        <v>1885428.14</v>
      </c>
      <c r="H54" s="15">
        <f>ROUND('RŠ-koeficienti-podatki-SIT'!H54/$B$195,2)</f>
        <v>5989171.26</v>
      </c>
      <c r="I54" s="15">
        <f>ROUND('RŠ-koeficienti-podatki-SIT'!I54/$B$195,2)</f>
        <v>2896711.73</v>
      </c>
      <c r="J54" s="15">
        <f>ROUND('RŠ-koeficienti-podatki-SIT'!J54/$B$195,2)</f>
        <v>278413.45</v>
      </c>
      <c r="K54" s="15">
        <f>ROUND('RŠ-koeficienti-podatki-SIT'!K54/$B$195,2)</f>
        <v>1360691.04</v>
      </c>
      <c r="L54" s="15">
        <f>ROUND('RŠ-koeficienti-podatki-SIT'!L54/$B$195,2)</f>
        <v>1866791.85</v>
      </c>
      <c r="M54" s="15">
        <f>ROUND('RŠ-koeficienti-podatki-SIT'!M54/$B$195,2)</f>
        <v>586429.64</v>
      </c>
      <c r="N54">
        <f t="shared" si="0"/>
        <v>30021047.240000006</v>
      </c>
    </row>
    <row r="55" spans="1:14" ht="12.75">
      <c r="A55" s="7">
        <v>54</v>
      </c>
      <c r="B55" s="8" t="s">
        <v>127</v>
      </c>
      <c r="C55" s="14">
        <v>21945</v>
      </c>
      <c r="D55" s="15">
        <f>ROUND('RŠ-koeficienti-podatki-SIT'!D55/$B$195,2)</f>
        <v>1941683.36</v>
      </c>
      <c r="E55" s="15">
        <f>ROUND('RŠ-koeficienti-podatki-SIT'!E55/$B$195,2)</f>
        <v>28580.37</v>
      </c>
      <c r="F55" s="15">
        <f>ROUND('RŠ-koeficienti-podatki-SIT'!F55/$B$195,2)</f>
        <v>339776.33</v>
      </c>
      <c r="G55" s="15">
        <f>ROUND('RŠ-koeficienti-podatki-SIT'!G55/$B$195,2)</f>
        <v>1619583.54</v>
      </c>
      <c r="H55" s="15">
        <f>ROUND('RŠ-koeficienti-podatki-SIT'!H55/$B$195,2)</f>
        <v>1128067.1</v>
      </c>
      <c r="I55" s="15">
        <f>ROUND('RŠ-koeficienti-podatki-SIT'!I55/$B$195,2)</f>
        <v>1957845.1</v>
      </c>
      <c r="J55" s="15">
        <f>ROUND('RŠ-koeficienti-podatki-SIT'!J55/$B$195,2)</f>
        <v>68402.6</v>
      </c>
      <c r="K55" s="15">
        <f>ROUND('RŠ-koeficienti-podatki-SIT'!K55/$B$195,2)</f>
        <v>2062343.52</v>
      </c>
      <c r="L55" s="15">
        <f>ROUND('RŠ-koeficienti-podatki-SIT'!L55/$B$195,2)</f>
        <v>2607023.03</v>
      </c>
      <c r="M55" s="15">
        <f>ROUND('RŠ-koeficienti-podatki-SIT'!M55/$B$195,2)</f>
        <v>703889.17</v>
      </c>
      <c r="N55">
        <f t="shared" si="0"/>
        <v>12954681.059999997</v>
      </c>
    </row>
    <row r="56" spans="1:14" ht="12.75">
      <c r="A56" s="9">
        <v>55</v>
      </c>
      <c r="B56" s="10" t="s">
        <v>128</v>
      </c>
      <c r="C56" s="16">
        <v>688</v>
      </c>
      <c r="D56" s="15">
        <f>ROUND('RŠ-koeficienti-podatki-SIT'!D56/$B$195,2)</f>
        <v>90001.67</v>
      </c>
      <c r="E56" s="15">
        <f>ROUND('RŠ-koeficienti-podatki-SIT'!E56/$B$195,2)</f>
        <v>0</v>
      </c>
      <c r="F56" s="15">
        <f>ROUND('RŠ-koeficienti-podatki-SIT'!F56/$B$195,2)</f>
        <v>10824.57</v>
      </c>
      <c r="G56" s="15">
        <f>ROUND('RŠ-koeficienti-podatki-SIT'!G56/$B$195,2)</f>
        <v>48635.45</v>
      </c>
      <c r="H56" s="15">
        <f>ROUND('RŠ-koeficienti-podatki-SIT'!H56/$B$195,2)</f>
        <v>21457.19</v>
      </c>
      <c r="I56" s="15">
        <f>ROUND('RŠ-koeficienti-podatki-SIT'!I56/$B$195,2)</f>
        <v>13294.94</v>
      </c>
      <c r="J56" s="15">
        <f>ROUND('RŠ-koeficienti-podatki-SIT'!J56/$B$195,2)</f>
        <v>122450.34</v>
      </c>
      <c r="K56" s="15">
        <f>ROUND('RŠ-koeficienti-podatki-SIT'!K56/$B$195,2)</f>
        <v>17117.34</v>
      </c>
      <c r="L56" s="15">
        <f>ROUND('RŠ-koeficienti-podatki-SIT'!L56/$B$195,2)</f>
        <v>129848.94</v>
      </c>
      <c r="M56" s="15">
        <f>ROUND('RŠ-koeficienti-podatki-SIT'!M56/$B$195,2)</f>
        <v>21223.5</v>
      </c>
      <c r="N56">
        <f t="shared" si="0"/>
        <v>1640306.25</v>
      </c>
    </row>
    <row r="57" spans="1:14" ht="12.75">
      <c r="A57" s="7">
        <v>56</v>
      </c>
      <c r="B57" s="8" t="s">
        <v>129</v>
      </c>
      <c r="C57" s="14">
        <v>2329</v>
      </c>
      <c r="D57" s="15">
        <f>ROUND('RŠ-koeficienti-podatki-SIT'!D57/$B$195,2)</f>
        <v>150517.44</v>
      </c>
      <c r="E57" s="15">
        <f>ROUND('RŠ-koeficienti-podatki-SIT'!E57/$B$195,2)</f>
        <v>2820.9</v>
      </c>
      <c r="F57" s="15">
        <f>ROUND('RŠ-koeficienti-podatki-SIT'!F57/$B$195,2)</f>
        <v>13002.84</v>
      </c>
      <c r="G57" s="15">
        <f>ROUND('RŠ-koeficienti-podatki-SIT'!G57/$B$195,2)</f>
        <v>336024.87</v>
      </c>
      <c r="H57" s="15">
        <f>ROUND('RŠ-koeficienti-podatki-SIT'!H57/$B$195,2)</f>
        <v>86371.22</v>
      </c>
      <c r="I57" s="15">
        <f>ROUND('RŠ-koeficienti-podatki-SIT'!I57/$B$195,2)</f>
        <v>33116.34</v>
      </c>
      <c r="J57" s="15">
        <f>ROUND('RŠ-koeficienti-podatki-SIT'!J57/$B$195,2)</f>
        <v>2628.94</v>
      </c>
      <c r="K57" s="15">
        <f>ROUND('RŠ-koeficienti-podatki-SIT'!K57/$B$195,2)</f>
        <v>55633.45</v>
      </c>
      <c r="L57" s="15">
        <f>ROUND('RŠ-koeficienti-podatki-SIT'!L57/$B$195,2)</f>
        <v>374357.37</v>
      </c>
      <c r="M57" s="15">
        <f>ROUND('RŠ-koeficienti-podatki-SIT'!M57/$B$195,2)</f>
        <v>107961.94</v>
      </c>
      <c r="N57">
        <f t="shared" si="0"/>
        <v>17165564.779999997</v>
      </c>
    </row>
    <row r="58" spans="1:14" ht="12.75">
      <c r="A58" s="7">
        <v>57</v>
      </c>
      <c r="B58" s="8" t="s">
        <v>130</v>
      </c>
      <c r="C58" s="14">
        <v>27044</v>
      </c>
      <c r="D58" s="15">
        <f>ROUND('RŠ-koeficienti-podatki-SIT'!D58/$B$195,2)</f>
        <v>1912752.46</v>
      </c>
      <c r="E58" s="15">
        <f>ROUND('RŠ-koeficienti-podatki-SIT'!E58/$B$195,2)</f>
        <v>35173.59</v>
      </c>
      <c r="F58" s="15">
        <f>ROUND('RŠ-koeficienti-podatki-SIT'!F58/$B$195,2)</f>
        <v>259981.64</v>
      </c>
      <c r="G58" s="15">
        <f>ROUND('RŠ-koeficienti-podatki-SIT'!G58/$B$195,2)</f>
        <v>2969813.05</v>
      </c>
      <c r="H58" s="15">
        <f>ROUND('RŠ-koeficienti-podatki-SIT'!H58/$B$195,2)</f>
        <v>776861.13</v>
      </c>
      <c r="I58" s="15">
        <f>ROUND('RŠ-koeficienti-podatki-SIT'!I58/$B$195,2)</f>
        <v>2743748.96</v>
      </c>
      <c r="J58" s="15">
        <f>ROUND('RŠ-koeficienti-podatki-SIT'!J58/$B$195,2)</f>
        <v>34226.34</v>
      </c>
      <c r="K58" s="15">
        <f>ROUND('RŠ-koeficienti-podatki-SIT'!K58/$B$195,2)</f>
        <v>1499115.34</v>
      </c>
      <c r="L58" s="15">
        <f>ROUND('RŠ-koeficienti-podatki-SIT'!L58/$B$195,2)</f>
        <v>5014275.58</v>
      </c>
      <c r="M58" s="15">
        <f>ROUND('RŠ-koeficienti-podatki-SIT'!M58/$B$195,2)</f>
        <v>727808.38</v>
      </c>
      <c r="N58">
        <f t="shared" si="0"/>
        <v>21157411.759999994</v>
      </c>
    </row>
    <row r="59" spans="1:14" ht="12.75">
      <c r="A59" s="9">
        <v>58</v>
      </c>
      <c r="B59" s="10" t="s">
        <v>131</v>
      </c>
      <c r="C59" s="16">
        <v>6177</v>
      </c>
      <c r="D59" s="15">
        <f>ROUND('RŠ-koeficienti-podatki-SIT'!D59/$B$195,2)</f>
        <v>693954.08</v>
      </c>
      <c r="E59" s="15">
        <f>ROUND('RŠ-koeficienti-podatki-SIT'!E59/$B$195,2)</f>
        <v>15288.2</v>
      </c>
      <c r="F59" s="15">
        <f>ROUND('RŠ-koeficienti-podatki-SIT'!F59/$B$195,2)</f>
        <v>85290.66</v>
      </c>
      <c r="G59" s="15">
        <f>ROUND('RŠ-koeficienti-podatki-SIT'!G59/$B$195,2)</f>
        <v>979097.61</v>
      </c>
      <c r="H59" s="15">
        <f>ROUND('RŠ-koeficienti-podatki-SIT'!H59/$B$195,2)</f>
        <v>403401.47</v>
      </c>
      <c r="I59" s="15">
        <f>ROUND('RŠ-koeficienti-podatki-SIT'!I59/$B$195,2)</f>
        <v>852552.7</v>
      </c>
      <c r="J59" s="15">
        <f>ROUND('RŠ-koeficienti-podatki-SIT'!J59/$B$195,2)</f>
        <v>15603.54</v>
      </c>
      <c r="K59" s="15">
        <f>ROUND('RŠ-koeficienti-podatki-SIT'!K59/$B$195,2)</f>
        <v>944088.4</v>
      </c>
      <c r="L59" s="15">
        <f>ROUND('RŠ-koeficienti-podatki-SIT'!L59/$B$195,2)</f>
        <v>956433.93</v>
      </c>
      <c r="M59" s="15">
        <f>ROUND('RŠ-koeficienti-podatki-SIT'!M59/$B$195,2)</f>
        <v>204723.7</v>
      </c>
      <c r="N59">
        <f t="shared" si="0"/>
        <v>9326385.700000001</v>
      </c>
    </row>
    <row r="60" spans="1:14" ht="12.75">
      <c r="A60" s="7">
        <v>59</v>
      </c>
      <c r="B60" s="8" t="s">
        <v>132</v>
      </c>
      <c r="C60" s="14">
        <v>6734</v>
      </c>
      <c r="D60" s="15">
        <f>ROUND('RŠ-koeficienti-podatki-SIT'!D60/$B$195,2)</f>
        <v>541725.09</v>
      </c>
      <c r="E60" s="15">
        <f>ROUND('RŠ-koeficienti-podatki-SIT'!E60/$B$195,2)</f>
        <v>6697.55</v>
      </c>
      <c r="F60" s="15">
        <f>ROUND('RŠ-koeficienti-podatki-SIT'!F60/$B$195,2)</f>
        <v>95497.41</v>
      </c>
      <c r="G60" s="15">
        <f>ROUND('RŠ-koeficienti-podatki-SIT'!G60/$B$195,2)</f>
        <v>1018657.15</v>
      </c>
      <c r="H60" s="15">
        <f>ROUND('RŠ-koeficienti-podatki-SIT'!H60/$B$195,2)</f>
        <v>301005.68</v>
      </c>
      <c r="I60" s="15">
        <f>ROUND('RŠ-koeficienti-podatki-SIT'!I60/$B$195,2)</f>
        <v>267384.41</v>
      </c>
      <c r="J60" s="15">
        <f>ROUND('RŠ-koeficienti-podatki-SIT'!J60/$B$195,2)</f>
        <v>2816.73</v>
      </c>
      <c r="K60" s="15">
        <f>ROUND('RŠ-koeficienti-podatki-SIT'!K60/$B$195,2)</f>
        <v>243139.71</v>
      </c>
      <c r="L60" s="15">
        <f>ROUND('RŠ-koeficienti-podatki-SIT'!L60/$B$195,2)</f>
        <v>1451735.94</v>
      </c>
      <c r="M60" s="15">
        <f>ROUND('RŠ-koeficienti-podatki-SIT'!M60/$B$195,2)</f>
        <v>234380.74</v>
      </c>
      <c r="N60">
        <f t="shared" si="0"/>
        <v>7422651.79</v>
      </c>
    </row>
    <row r="61" spans="1:14" ht="12.75">
      <c r="A61" s="9">
        <v>60</v>
      </c>
      <c r="B61" s="10" t="s">
        <v>133</v>
      </c>
      <c r="C61" s="16">
        <v>4509</v>
      </c>
      <c r="D61" s="15">
        <f>ROUND('RŠ-koeficienti-podatki-SIT'!D61/$B$195,2)</f>
        <v>513011.18</v>
      </c>
      <c r="E61" s="15">
        <f>ROUND('RŠ-koeficienti-podatki-SIT'!E61/$B$195,2)</f>
        <v>0</v>
      </c>
      <c r="F61" s="15">
        <f>ROUND('RŠ-koeficienti-podatki-SIT'!F61/$B$195,2)</f>
        <v>54969.95</v>
      </c>
      <c r="G61" s="15">
        <f>ROUND('RŠ-koeficienti-podatki-SIT'!G61/$B$195,2)</f>
        <v>1134551.83</v>
      </c>
      <c r="H61" s="15">
        <f>ROUND('RŠ-koeficienti-podatki-SIT'!H61/$B$195,2)</f>
        <v>262598.06</v>
      </c>
      <c r="I61" s="15">
        <f>ROUND('RŠ-koeficienti-podatki-SIT'!I61/$B$195,2)</f>
        <v>126944.58</v>
      </c>
      <c r="J61" s="15">
        <f>ROUND('RŠ-koeficienti-podatki-SIT'!J61/$B$195,2)</f>
        <v>58963.45</v>
      </c>
      <c r="K61" s="15">
        <f>ROUND('RŠ-koeficienti-podatki-SIT'!K61/$B$195,2)</f>
        <v>217826.74</v>
      </c>
      <c r="L61" s="15">
        <f>ROUND('RŠ-koeficienti-podatki-SIT'!L61/$B$195,2)</f>
        <v>652578.87</v>
      </c>
      <c r="M61" s="15">
        <f>ROUND('RŠ-koeficienti-podatki-SIT'!M61/$B$195,2)</f>
        <v>226923.72</v>
      </c>
      <c r="N61">
        <f t="shared" si="0"/>
        <v>3610195.2700000005</v>
      </c>
    </row>
    <row r="62" spans="1:14" ht="12.75">
      <c r="A62" s="9">
        <v>61</v>
      </c>
      <c r="B62" s="10" t="s">
        <v>134</v>
      </c>
      <c r="C62" s="16">
        <v>632</v>
      </c>
      <c r="D62" s="15">
        <f>ROUND('RŠ-koeficienti-podatki-SIT'!D62/$B$195,2)</f>
        <v>113792.71</v>
      </c>
      <c r="E62" s="15">
        <f>ROUND('RŠ-koeficienti-podatki-SIT'!E62/$B$195,2)</f>
        <v>0</v>
      </c>
      <c r="F62" s="15">
        <f>ROUND('RŠ-koeficienti-podatki-SIT'!F62/$B$195,2)</f>
        <v>5455.19</v>
      </c>
      <c r="G62" s="15">
        <f>ROUND('RŠ-koeficienti-podatki-SIT'!G62/$B$195,2)</f>
        <v>32672.42</v>
      </c>
      <c r="H62" s="15">
        <f>ROUND('RŠ-koeficienti-podatki-SIT'!H62/$B$195,2)</f>
        <v>14184.93</v>
      </c>
      <c r="I62" s="15">
        <f>ROUND('RŠ-koeficienti-podatki-SIT'!I62/$B$195,2)</f>
        <v>55485.44</v>
      </c>
      <c r="J62" s="15">
        <f>ROUND('RŠ-koeficienti-podatki-SIT'!J62/$B$195,2)</f>
        <v>2522.2</v>
      </c>
      <c r="K62" s="15">
        <f>ROUND('RŠ-koeficienti-podatki-SIT'!K62/$B$195,2)</f>
        <v>29959.92</v>
      </c>
      <c r="L62" s="15">
        <f>ROUND('RŠ-koeficienti-podatki-SIT'!L62/$B$195,2)</f>
        <v>88095.61</v>
      </c>
      <c r="M62" s="15">
        <f>ROUND('RŠ-koeficienti-podatki-SIT'!M62/$B$195,2)</f>
        <v>14517.47</v>
      </c>
      <c r="N62">
        <f t="shared" si="0"/>
        <v>10580772.709999999</v>
      </c>
    </row>
    <row r="63" spans="1:14" ht="12.75">
      <c r="A63" s="7">
        <v>62</v>
      </c>
      <c r="B63" s="8" t="s">
        <v>135</v>
      </c>
      <c r="C63" s="14">
        <v>16799</v>
      </c>
      <c r="D63" s="15">
        <f>ROUND('RŠ-koeficienti-podatki-SIT'!D63/$B$195,2)</f>
        <v>1354106.16</v>
      </c>
      <c r="E63" s="15">
        <f>ROUND('RŠ-koeficienti-podatki-SIT'!E63/$B$195,2)</f>
        <v>20130.2</v>
      </c>
      <c r="F63" s="15">
        <f>ROUND('RŠ-koeficienti-podatki-SIT'!F63/$B$195,2)</f>
        <v>247780</v>
      </c>
      <c r="G63" s="15">
        <f>ROUND('RŠ-koeficienti-podatki-SIT'!G63/$B$195,2)</f>
        <v>3235123.52</v>
      </c>
      <c r="H63" s="15">
        <f>ROUND('RŠ-koeficienti-podatki-SIT'!H63/$B$195,2)</f>
        <v>331004.84</v>
      </c>
      <c r="I63" s="15">
        <f>ROUND('RŠ-koeficienti-podatki-SIT'!I63/$B$195,2)</f>
        <v>642993.66</v>
      </c>
      <c r="J63" s="15">
        <f>ROUND('RŠ-koeficienti-podatki-SIT'!J63/$B$195,2)</f>
        <v>155637.62</v>
      </c>
      <c r="K63" s="15">
        <f>ROUND('RŠ-koeficienti-podatki-SIT'!K63/$B$195,2)</f>
        <v>880975.63</v>
      </c>
      <c r="L63" s="15">
        <f>ROUND('RŠ-koeficienti-podatki-SIT'!L63/$B$195,2)</f>
        <v>2554732.1</v>
      </c>
      <c r="M63" s="15">
        <f>ROUND('RŠ-koeficienti-podatki-SIT'!M63/$B$195,2)</f>
        <v>784172.09</v>
      </c>
      <c r="N63">
        <f t="shared" si="0"/>
        <v>13062088.100000001</v>
      </c>
    </row>
    <row r="64" spans="1:14" ht="12.75">
      <c r="A64" s="9">
        <v>63</v>
      </c>
      <c r="B64" s="10" t="s">
        <v>136</v>
      </c>
      <c r="C64" s="16">
        <v>3564</v>
      </c>
      <c r="D64" s="15">
        <f>ROUND('RŠ-koeficienti-podatki-SIT'!D64/$B$195,2)</f>
        <v>386897.01</v>
      </c>
      <c r="E64" s="15">
        <f>ROUND('RŠ-koeficienti-podatki-SIT'!E64/$B$195,2)</f>
        <v>11433.82</v>
      </c>
      <c r="F64" s="15">
        <f>ROUND('RŠ-koeficienti-podatki-SIT'!F64/$B$195,2)</f>
        <v>102921.05</v>
      </c>
      <c r="G64" s="15">
        <f>ROUND('RŠ-koeficienti-podatki-SIT'!G64/$B$195,2)</f>
        <v>630441.5</v>
      </c>
      <c r="H64" s="15">
        <f>ROUND('RŠ-koeficienti-podatki-SIT'!H64/$B$195,2)</f>
        <v>459297.28</v>
      </c>
      <c r="I64" s="15">
        <f>ROUND('RŠ-koeficienti-podatki-SIT'!I64/$B$195,2)</f>
        <v>181931.23</v>
      </c>
      <c r="J64" s="15">
        <f>ROUND('RŠ-koeficienti-podatki-SIT'!J64/$B$195,2)</f>
        <v>33108</v>
      </c>
      <c r="K64" s="15">
        <f>ROUND('RŠ-koeficienti-podatki-SIT'!K64/$B$195,2)</f>
        <v>174674.51</v>
      </c>
      <c r="L64" s="15">
        <f>ROUND('RŠ-koeficienti-podatki-SIT'!L64/$B$195,2)</f>
        <v>738549.49</v>
      </c>
      <c r="M64" s="15">
        <f>ROUND('RŠ-koeficienti-podatki-SIT'!M64/$B$195,2)</f>
        <v>115815.39</v>
      </c>
      <c r="N64">
        <f t="shared" si="0"/>
        <v>12315715.999999998</v>
      </c>
    </row>
    <row r="65" spans="1:14" ht="12.75">
      <c r="A65" s="9">
        <v>64</v>
      </c>
      <c r="B65" s="10" t="s">
        <v>137</v>
      </c>
      <c r="C65" s="16">
        <v>4599</v>
      </c>
      <c r="D65" s="15">
        <f>ROUND('RŠ-koeficienti-podatki-SIT'!D65/$B$195,2)</f>
        <v>692063.09</v>
      </c>
      <c r="E65" s="15">
        <f>ROUND('RŠ-koeficienti-podatki-SIT'!E65/$B$195,2)</f>
        <v>4928.23</v>
      </c>
      <c r="F65" s="15">
        <f>ROUND('RŠ-koeficienti-podatki-SIT'!F65/$B$195,2)</f>
        <v>30779.5</v>
      </c>
      <c r="G65" s="15">
        <f>ROUND('RŠ-koeficienti-podatki-SIT'!G65/$B$195,2)</f>
        <v>817722.42</v>
      </c>
      <c r="H65" s="15">
        <f>ROUND('RŠ-koeficienti-podatki-SIT'!H65/$B$195,2)</f>
        <v>376506.43</v>
      </c>
      <c r="I65" s="15">
        <f>ROUND('RŠ-koeficienti-podatki-SIT'!I65/$B$195,2)</f>
        <v>5137435.32</v>
      </c>
      <c r="J65" s="15">
        <f>ROUND('RŠ-koeficienti-podatki-SIT'!J65/$B$195,2)</f>
        <v>2144.88</v>
      </c>
      <c r="K65" s="15">
        <f>ROUND('RŠ-koeficienti-podatki-SIT'!K65/$B$195,2)</f>
        <v>264964.11</v>
      </c>
      <c r="L65" s="15">
        <f>ROUND('RŠ-koeficienti-podatki-SIT'!L65/$B$195,2)</f>
        <v>1989918.21</v>
      </c>
      <c r="M65" s="15">
        <f>ROUND('RŠ-koeficienti-podatki-SIT'!M65/$B$195,2)</f>
        <v>156021.53</v>
      </c>
      <c r="N65">
        <f t="shared" si="0"/>
        <v>49807987.10000001</v>
      </c>
    </row>
    <row r="66" spans="1:14" ht="12.75">
      <c r="A66" s="9">
        <v>65</v>
      </c>
      <c r="B66" s="10" t="s">
        <v>138</v>
      </c>
      <c r="C66" s="16">
        <v>49090</v>
      </c>
      <c r="D66" s="15">
        <f>ROUND('RŠ-koeficienti-podatki-SIT'!D66/$B$195,2)</f>
        <v>7001948.76</v>
      </c>
      <c r="E66" s="15">
        <f>ROUND('RŠ-koeficienti-podatki-SIT'!E66/$B$195,2)</f>
        <v>107256.72</v>
      </c>
      <c r="F66" s="15">
        <f>ROUND('RŠ-koeficienti-podatki-SIT'!F66/$B$195,2)</f>
        <v>1156614.09</v>
      </c>
      <c r="G66" s="15">
        <f>ROUND('RŠ-koeficienti-podatki-SIT'!G66/$B$195,2)</f>
        <v>10583658.82</v>
      </c>
      <c r="H66" s="15">
        <f>ROUND('RŠ-koeficienti-podatki-SIT'!H66/$B$195,2)</f>
        <v>2999862.29</v>
      </c>
      <c r="I66" s="15">
        <f>ROUND('RŠ-koeficienti-podatki-SIT'!I66/$B$195,2)</f>
        <v>1381843.6</v>
      </c>
      <c r="J66" s="15">
        <f>ROUND('RŠ-koeficienti-podatki-SIT'!J66/$B$195,2)</f>
        <v>209042.73</v>
      </c>
      <c r="K66" s="15">
        <f>ROUND('RŠ-koeficienti-podatki-SIT'!K66/$B$195,2)</f>
        <v>4033391.75</v>
      </c>
      <c r="L66" s="15">
        <f>ROUND('RŠ-koeficienti-podatki-SIT'!L66/$B$195,2)</f>
        <v>10542718.24</v>
      </c>
      <c r="M66" s="15">
        <f>ROUND('RŠ-koeficienti-podatki-SIT'!M66/$B$195,2)</f>
        <v>2265477.38</v>
      </c>
      <c r="N66">
        <f t="shared" si="0"/>
        <v>41399696.20000001</v>
      </c>
    </row>
    <row r="67" spans="1:14" ht="12.75">
      <c r="A67" s="9">
        <v>66</v>
      </c>
      <c r="B67" s="10" t="s">
        <v>139</v>
      </c>
      <c r="C67" s="16">
        <v>698</v>
      </c>
      <c r="D67" s="15">
        <f>ROUND('RŠ-koeficienti-podatki-SIT'!D67/$B$195,2)</f>
        <v>234747.96</v>
      </c>
      <c r="E67" s="15">
        <f>ROUND('RŠ-koeficienti-podatki-SIT'!E67/$B$195,2)</f>
        <v>0</v>
      </c>
      <c r="F67" s="15">
        <f>ROUND('RŠ-koeficienti-podatki-SIT'!F67/$B$195,2)</f>
        <v>14676.18</v>
      </c>
      <c r="G67" s="15">
        <f>ROUND('RŠ-koeficienti-podatki-SIT'!G67/$B$195,2)</f>
        <v>586467.2</v>
      </c>
      <c r="H67" s="15">
        <f>ROUND('RŠ-koeficienti-podatki-SIT'!H67/$B$195,2)</f>
        <v>1811.05</v>
      </c>
      <c r="I67" s="15">
        <f>ROUND('RŠ-koeficienti-podatki-SIT'!I67/$B$195,2)</f>
        <v>46870.31</v>
      </c>
      <c r="J67" s="15">
        <f>ROUND('RŠ-koeficienti-podatki-SIT'!J67/$B$195,2)</f>
        <v>4060.26</v>
      </c>
      <c r="K67" s="15">
        <f>ROUND('RŠ-koeficienti-podatki-SIT'!K67/$B$195,2)</f>
        <v>4076.95</v>
      </c>
      <c r="L67" s="15">
        <f>ROUND('RŠ-koeficienti-podatki-SIT'!L67/$B$195,2)</f>
        <v>73130.53</v>
      </c>
      <c r="M67" s="15">
        <f>ROUND('RŠ-koeficienti-podatki-SIT'!M67/$B$195,2)</f>
        <v>102253.38</v>
      </c>
      <c r="N67">
        <f aca="true" t="shared" si="1" ref="N67:N130">SUM(C67:M68)</f>
        <v>3345356.14</v>
      </c>
    </row>
    <row r="68" spans="1:14" ht="12.75">
      <c r="A68" s="7">
        <v>67</v>
      </c>
      <c r="B68" s="8" t="s">
        <v>140</v>
      </c>
      <c r="C68" s="14">
        <v>3367</v>
      </c>
      <c r="D68" s="15">
        <f>ROUND('RŠ-koeficienti-podatki-SIT'!D68/$B$195,2)</f>
        <v>303580.37</v>
      </c>
      <c r="E68" s="15">
        <f>ROUND('RŠ-koeficienti-podatki-SIT'!E68/$B$195,2)</f>
        <v>7381.91</v>
      </c>
      <c r="F68" s="15">
        <f>ROUND('RŠ-koeficienti-podatki-SIT'!F68/$B$195,2)</f>
        <v>96436.32</v>
      </c>
      <c r="G68" s="15">
        <f>ROUND('RŠ-koeficienti-podatki-SIT'!G68/$B$195,2)</f>
        <v>779857.29</v>
      </c>
      <c r="H68" s="15">
        <f>ROUND('RŠ-koeficienti-podatki-SIT'!H68/$B$195,2)</f>
        <v>82995.33</v>
      </c>
      <c r="I68" s="15">
        <f>ROUND('RŠ-koeficienti-podatki-SIT'!I68/$B$195,2)</f>
        <v>82995.33</v>
      </c>
      <c r="J68" s="15">
        <f>ROUND('RŠ-koeficienti-podatki-SIT'!J68/$B$195,2)</f>
        <v>61901.19</v>
      </c>
      <c r="K68" s="15">
        <f>ROUND('RŠ-koeficienti-podatki-SIT'!K68/$B$195,2)</f>
        <v>133395.93</v>
      </c>
      <c r="L68" s="15">
        <f>ROUND('RŠ-koeficienti-podatki-SIT'!L68/$B$195,2)</f>
        <v>574344.85</v>
      </c>
      <c r="M68" s="15">
        <f>ROUND('RŠ-koeficienti-podatki-SIT'!M68/$B$195,2)</f>
        <v>150308.8</v>
      </c>
      <c r="N68">
        <f t="shared" si="1"/>
        <v>38448503.02</v>
      </c>
    </row>
    <row r="69" spans="1:14" ht="12.75">
      <c r="A69" s="7">
        <v>68</v>
      </c>
      <c r="B69" s="8" t="s">
        <v>141</v>
      </c>
      <c r="C69" s="14">
        <v>52689</v>
      </c>
      <c r="D69" s="15">
        <f>ROUND('RŠ-koeficienti-podatki-SIT'!D69/$B$195,2)</f>
        <v>3888920.88</v>
      </c>
      <c r="E69" s="15">
        <f>ROUND('RŠ-koeficienti-podatki-SIT'!E69/$B$195,2)</f>
        <v>129465.03</v>
      </c>
      <c r="F69" s="15">
        <f>ROUND('RŠ-koeficienti-podatki-SIT'!F69/$B$195,2)</f>
        <v>1204715.41</v>
      </c>
      <c r="G69" s="15">
        <f>ROUND('RŠ-koeficienti-podatki-SIT'!G69/$B$195,2)</f>
        <v>12066716.74</v>
      </c>
      <c r="H69" s="15">
        <f>ROUND('RŠ-koeficienti-podatki-SIT'!H69/$B$195,2)</f>
        <v>0</v>
      </c>
      <c r="I69" s="15">
        <f>ROUND('RŠ-koeficienti-podatki-SIT'!I69/$B$195,2)</f>
        <v>1960148.56</v>
      </c>
      <c r="J69" s="15">
        <f>ROUND('RŠ-koeficienti-podatki-SIT'!J69/$B$195,2)</f>
        <v>2193515.27</v>
      </c>
      <c r="K69" s="15">
        <f>ROUND('RŠ-koeficienti-podatki-SIT'!K69/$B$195,2)</f>
        <v>5647083.12</v>
      </c>
      <c r="L69" s="15">
        <f>ROUND('RŠ-koeficienti-podatki-SIT'!L69/$B$195,2)</f>
        <v>7369838.09</v>
      </c>
      <c r="M69" s="15">
        <f>ROUND('RŠ-koeficienti-podatki-SIT'!M69/$B$195,2)</f>
        <v>1658846.6</v>
      </c>
      <c r="N69">
        <f t="shared" si="1"/>
        <v>42113555.589999996</v>
      </c>
    </row>
    <row r="70" spans="1:14" ht="12.75">
      <c r="A70" s="9">
        <v>69</v>
      </c>
      <c r="B70" s="10" t="s">
        <v>142</v>
      </c>
      <c r="C70" s="16">
        <v>5372</v>
      </c>
      <c r="D70" s="15">
        <f>ROUND('RŠ-koeficienti-podatki-SIT'!D70/$B$195,2)</f>
        <v>1654599.78</v>
      </c>
      <c r="E70" s="15">
        <f>ROUND('RŠ-koeficienti-podatki-SIT'!E70/$B$195,2)</f>
        <v>1693.79</v>
      </c>
      <c r="F70" s="15">
        <f>ROUND('RŠ-koeficienti-podatki-SIT'!F70/$B$195,2)</f>
        <v>144634.25</v>
      </c>
      <c r="G70" s="15">
        <f>ROUND('RŠ-koeficienti-podatki-SIT'!G70/$B$195,2)</f>
        <v>1157492.15</v>
      </c>
      <c r="H70" s="15">
        <f>ROUND('RŠ-koeficienti-podatki-SIT'!H70/$B$195,2)</f>
        <v>1259794.27</v>
      </c>
      <c r="I70" s="15">
        <f>ROUND('RŠ-koeficienti-podatki-SIT'!I70/$B$195,2)</f>
        <v>177776.91</v>
      </c>
      <c r="J70" s="15">
        <f>ROUND('RŠ-koeficienti-podatki-SIT'!J70/$B$195,2)</f>
        <v>9770.44</v>
      </c>
      <c r="K70" s="15">
        <f>ROUND('RŠ-koeficienti-podatki-SIT'!K70/$B$195,2)</f>
        <v>539049.47</v>
      </c>
      <c r="L70" s="15">
        <f>ROUND('RŠ-koeficienti-podatki-SIT'!L70/$B$195,2)</f>
        <v>765496.52</v>
      </c>
      <c r="M70" s="15">
        <f>ROUND('RŠ-koeficienti-podatki-SIT'!M70/$B$195,2)</f>
        <v>225937.31</v>
      </c>
      <c r="N70">
        <f t="shared" si="1"/>
        <v>7744759.109999999</v>
      </c>
    </row>
    <row r="71" spans="1:14" ht="12.75">
      <c r="A71" s="7">
        <v>70</v>
      </c>
      <c r="B71" s="8" t="s">
        <v>143</v>
      </c>
      <c r="C71" s="14">
        <v>3574</v>
      </c>
      <c r="D71" s="15">
        <f>ROUND('RŠ-koeficienti-podatki-SIT'!D71/$B$195,2)</f>
        <v>208334.95</v>
      </c>
      <c r="E71" s="15">
        <f>ROUND('RŠ-koeficienti-podatki-SIT'!E71/$B$195,2)</f>
        <v>5213.04</v>
      </c>
      <c r="F71" s="15">
        <f>ROUND('RŠ-koeficienti-podatki-SIT'!F71/$B$195,2)</f>
        <v>27467.86</v>
      </c>
      <c r="G71" s="15">
        <f>ROUND('RŠ-koeficienti-podatki-SIT'!G71/$B$195,2)</f>
        <v>293212.12</v>
      </c>
      <c r="H71" s="15">
        <f>ROUND('RŠ-koeficienti-podatki-SIT'!H71/$B$195,2)</f>
        <v>371247.41</v>
      </c>
      <c r="I71" s="15">
        <f>ROUND('RŠ-koeficienti-podatki-SIT'!I71/$B$195,2)</f>
        <v>142436.81</v>
      </c>
      <c r="J71" s="15">
        <f>ROUND('RŠ-koeficienti-podatki-SIT'!J71/$B$195,2)</f>
        <v>26532.71</v>
      </c>
      <c r="K71" s="15">
        <f>ROUND('RŠ-koeficienti-podatki-SIT'!K71/$B$195,2)</f>
        <v>71902.14</v>
      </c>
      <c r="L71" s="15">
        <f>ROUND('RŠ-koeficienti-podatki-SIT'!L71/$B$195,2)</f>
        <v>543396.87</v>
      </c>
      <c r="M71" s="15">
        <f>ROUND('RŠ-koeficienti-podatki-SIT'!M71/$B$195,2)</f>
        <v>109824.31</v>
      </c>
      <c r="N71">
        <f t="shared" si="1"/>
        <v>23150580.06</v>
      </c>
    </row>
    <row r="72" spans="1:14" ht="12.75">
      <c r="A72" s="9">
        <v>71</v>
      </c>
      <c r="B72" s="10" t="s">
        <v>144</v>
      </c>
      <c r="C72" s="16">
        <v>27992</v>
      </c>
      <c r="D72" s="15">
        <f>ROUND('RŠ-koeficienti-podatki-SIT'!D72/$B$195,2)</f>
        <v>2823777.33</v>
      </c>
      <c r="E72" s="15">
        <f>ROUND('RŠ-koeficienti-podatki-SIT'!E72/$B$195,2)</f>
        <v>70334.67</v>
      </c>
      <c r="F72" s="15">
        <f>ROUND('RŠ-koeficienti-podatki-SIT'!F72/$B$195,2)</f>
        <v>513061.26</v>
      </c>
      <c r="G72" s="15">
        <f>ROUND('RŠ-koeficienti-podatki-SIT'!G72/$B$195,2)</f>
        <v>6467522.12</v>
      </c>
      <c r="H72" s="15">
        <f>ROUND('RŠ-koeficienti-podatki-SIT'!H72/$B$195,2)</f>
        <v>974812.22</v>
      </c>
      <c r="I72" s="15">
        <f>ROUND('RŠ-koeficienti-podatki-SIT'!I72/$B$195,2)</f>
        <v>1618210.65</v>
      </c>
      <c r="J72" s="15">
        <f>ROUND('RŠ-koeficienti-podatki-SIT'!J72/$B$195,2)</f>
        <v>79006.01</v>
      </c>
      <c r="K72" s="15">
        <f>ROUND('RŠ-koeficienti-podatki-SIT'!K72/$B$195,2)</f>
        <v>2028884.99</v>
      </c>
      <c r="L72" s="15">
        <f>ROUND('RŠ-koeficienti-podatki-SIT'!L72/$B$195,2)</f>
        <v>2730862.96</v>
      </c>
      <c r="M72" s="15">
        <f>ROUND('RŠ-koeficienti-podatki-SIT'!M72/$B$195,2)</f>
        <v>4012973.63</v>
      </c>
      <c r="N72">
        <f t="shared" si="1"/>
        <v>23676975.150000002</v>
      </c>
    </row>
    <row r="73" spans="1:14" ht="12.75">
      <c r="A73" s="7">
        <v>72</v>
      </c>
      <c r="B73" s="8" t="s">
        <v>145</v>
      </c>
      <c r="C73" s="14">
        <v>4554</v>
      </c>
      <c r="D73" s="15">
        <f>ROUND('RŠ-koeficienti-podatki-SIT'!D73/$B$195,2)</f>
        <v>266796.03</v>
      </c>
      <c r="E73" s="15">
        <f>ROUND('RŠ-koeficienti-podatki-SIT'!E73/$B$195,2)</f>
        <v>2975.3</v>
      </c>
      <c r="F73" s="15">
        <f>ROUND('RŠ-koeficienti-podatki-SIT'!F73/$B$195,2)</f>
        <v>35232.01</v>
      </c>
      <c r="G73" s="15">
        <f>ROUND('RŠ-koeficienti-podatki-SIT'!G73/$B$195,2)</f>
        <v>519253.88</v>
      </c>
      <c r="H73" s="15">
        <f>ROUND('RŠ-koeficienti-podatki-SIT'!H73/$B$195,2)</f>
        <v>300746.95</v>
      </c>
      <c r="I73" s="15">
        <f>ROUND('RŠ-koeficienti-podatki-SIT'!I73/$B$195,2)</f>
        <v>250951.43</v>
      </c>
      <c r="J73" s="15">
        <f>ROUND('RŠ-koeficienti-podatki-SIT'!J73/$B$195,2)</f>
        <v>11947.09</v>
      </c>
      <c r="K73" s="15">
        <f>ROUND('RŠ-koeficienti-podatki-SIT'!K73/$B$195,2)</f>
        <v>77224.17</v>
      </c>
      <c r="L73" s="15">
        <f>ROUND('RŠ-koeficienti-podatki-SIT'!L73/$B$195,2)</f>
        <v>591716.74</v>
      </c>
      <c r="M73" s="15">
        <f>ROUND('RŠ-koeficienti-podatki-SIT'!M73/$B$195,2)</f>
        <v>268139.71</v>
      </c>
      <c r="N73">
        <f t="shared" si="1"/>
        <v>6037427.07</v>
      </c>
    </row>
    <row r="74" spans="1:14" ht="12.75">
      <c r="A74" s="9">
        <v>73</v>
      </c>
      <c r="B74" s="10" t="s">
        <v>146</v>
      </c>
      <c r="C74" s="16">
        <v>1644</v>
      </c>
      <c r="D74" s="15">
        <f>ROUND('RŠ-koeficienti-podatki-SIT'!D74/$B$195,2)</f>
        <v>265854.56</v>
      </c>
      <c r="E74" s="15">
        <f>ROUND('RŠ-koeficienti-podatki-SIT'!E74/$B$195,2)</f>
        <v>566.97</v>
      </c>
      <c r="F74" s="15">
        <f>ROUND('RŠ-koeficienti-podatki-SIT'!F74/$B$195,2)</f>
        <v>16526.99</v>
      </c>
      <c r="G74" s="15">
        <f>ROUND('RŠ-koeficienti-podatki-SIT'!G74/$B$195,2)</f>
        <v>207318.17</v>
      </c>
      <c r="H74" s="15">
        <f>ROUND('RŠ-koeficienti-podatki-SIT'!H74/$B$195,2)</f>
        <v>132851.02</v>
      </c>
      <c r="I74" s="15">
        <f>ROUND('RŠ-koeficienti-podatki-SIT'!I74/$B$195,2)</f>
        <v>2739565.62</v>
      </c>
      <c r="J74" s="15">
        <f>ROUND('RŠ-koeficienti-podatki-SIT'!J74/$B$195,2)</f>
        <v>43432.78</v>
      </c>
      <c r="K74" s="15">
        <f>ROUND('RŠ-koeficienti-podatki-SIT'!K74/$B$195,2)</f>
        <v>70856.88</v>
      </c>
      <c r="L74" s="15">
        <f>ROUND('RŠ-koeficienti-podatki-SIT'!L74/$B$195,2)</f>
        <v>172463.01</v>
      </c>
      <c r="M74" s="15">
        <f>ROUND('RŠ-koeficienti-podatki-SIT'!M74/$B$195,2)</f>
        <v>56809.76</v>
      </c>
      <c r="N74">
        <f t="shared" si="1"/>
        <v>11752837.65</v>
      </c>
    </row>
    <row r="75" spans="1:14" ht="12.75">
      <c r="A75" s="7">
        <v>74</v>
      </c>
      <c r="B75" s="8" t="s">
        <v>147</v>
      </c>
      <c r="C75" s="14">
        <v>13797</v>
      </c>
      <c r="D75" s="15">
        <f>ROUND('RŠ-koeficienti-podatki-SIT'!D75/$B$195,2)</f>
        <v>1096895.34</v>
      </c>
      <c r="E75" s="15">
        <f>ROUND('RŠ-koeficienti-podatki-SIT'!E75/$B$195,2)</f>
        <v>27182.44</v>
      </c>
      <c r="F75" s="15">
        <f>ROUND('RŠ-koeficienti-podatki-SIT'!F75/$B$195,2)</f>
        <v>85640.96</v>
      </c>
      <c r="G75" s="15">
        <f>ROUND('RŠ-koeficienti-podatki-SIT'!G75/$B$195,2)</f>
        <v>1653551.16</v>
      </c>
      <c r="H75" s="15">
        <f>ROUND('RŠ-koeficienti-podatki-SIT'!H75/$B$195,2)</f>
        <v>634651.98</v>
      </c>
      <c r="I75" s="15">
        <f>ROUND('RŠ-koeficienti-podatki-SIT'!I75/$B$195,2)</f>
        <v>500300.45</v>
      </c>
      <c r="J75" s="15">
        <f>ROUND('RŠ-koeficienti-podatki-SIT'!J75/$B$195,2)</f>
        <v>183617.09</v>
      </c>
      <c r="K75" s="15">
        <f>ROUND('RŠ-koeficienti-podatki-SIT'!K75/$B$195,2)</f>
        <v>540398.1</v>
      </c>
      <c r="L75" s="15">
        <f>ROUND('RŠ-koeficienti-podatki-SIT'!L75/$B$195,2)</f>
        <v>2825630.11</v>
      </c>
      <c r="M75" s="15">
        <f>ROUND('RŠ-koeficienti-podatki-SIT'!M75/$B$195,2)</f>
        <v>483283.26</v>
      </c>
      <c r="N75">
        <f t="shared" si="1"/>
        <v>16145846.509999998</v>
      </c>
    </row>
    <row r="76" spans="1:14" ht="12.75">
      <c r="A76" s="7">
        <v>75</v>
      </c>
      <c r="B76" s="8" t="s">
        <v>148</v>
      </c>
      <c r="C76" s="14">
        <v>11598</v>
      </c>
      <c r="D76" s="15">
        <f>ROUND('RŠ-koeficienti-podatki-SIT'!D76/$B$195,2)</f>
        <v>840890.5</v>
      </c>
      <c r="E76" s="15">
        <f>ROUND('RŠ-koeficienti-podatki-SIT'!E76/$B$195,2)</f>
        <v>6572.36</v>
      </c>
      <c r="F76" s="15">
        <f>ROUND('RŠ-koeficienti-podatki-SIT'!F76/$B$195,2)</f>
        <v>50091.8</v>
      </c>
      <c r="G76" s="15">
        <f>ROUND('RŠ-koeficienti-podatki-SIT'!G76/$B$195,2)</f>
        <v>1897158.24</v>
      </c>
      <c r="H76" s="15">
        <f>ROUND('RŠ-koeficienti-podatki-SIT'!H76/$B$195,2)</f>
        <v>1123760.64</v>
      </c>
      <c r="I76" s="15">
        <f>ROUND('RŠ-koeficienti-podatki-SIT'!I76/$B$195,2)</f>
        <v>932573.86</v>
      </c>
      <c r="J76" s="15">
        <f>ROUND('RŠ-koeficienti-podatki-SIT'!J76/$B$195,2)</f>
        <v>402708.23</v>
      </c>
      <c r="K76" s="15">
        <f>ROUND('RŠ-koeficienti-podatki-SIT'!K76/$B$195,2)</f>
        <v>494616.93</v>
      </c>
      <c r="L76" s="15">
        <f>ROUND('RŠ-koeficienti-podatki-SIT'!L76/$B$195,2)</f>
        <v>2001961.28</v>
      </c>
      <c r="M76" s="15">
        <f>ROUND('RŠ-koeficienti-podatki-SIT'!M76/$B$195,2)</f>
        <v>338966.78</v>
      </c>
      <c r="N76">
        <f t="shared" si="1"/>
        <v>16004137.78</v>
      </c>
    </row>
    <row r="77" spans="1:14" ht="12.75">
      <c r="A77" s="9">
        <v>76</v>
      </c>
      <c r="B77" s="10" t="s">
        <v>149</v>
      </c>
      <c r="C77" s="16">
        <v>11496</v>
      </c>
      <c r="D77" s="15">
        <f>ROUND('RŠ-koeficienti-podatki-SIT'!D77/$B$195,2)</f>
        <v>2067493.77</v>
      </c>
      <c r="E77" s="15">
        <f>ROUND('RŠ-koeficienti-podatki-SIT'!E77/$B$195,2)</f>
        <v>12682.27</v>
      </c>
      <c r="F77" s="15">
        <f>ROUND('RŠ-koeficienti-podatki-SIT'!F77/$B$195,2)</f>
        <v>112972.29</v>
      </c>
      <c r="G77" s="15">
        <f>ROUND('RŠ-koeficienti-podatki-SIT'!G77/$B$195,2)</f>
        <v>1604088.31</v>
      </c>
      <c r="H77" s="15">
        <f>ROUND('RŠ-koeficienti-podatki-SIT'!H77/$B$195,2)</f>
        <v>1402689.98</v>
      </c>
      <c r="I77" s="15">
        <f>ROUND('RŠ-koeficienti-podatki-SIT'!I77/$B$195,2)</f>
        <v>23214.57</v>
      </c>
      <c r="J77" s="15">
        <f>ROUND('RŠ-koeficienti-podatki-SIT'!J77/$B$195,2)</f>
        <v>24494.51</v>
      </c>
      <c r="K77" s="15">
        <f>ROUND('RŠ-koeficienti-podatki-SIT'!K77/$B$195,2)</f>
        <v>907524.43</v>
      </c>
      <c r="L77" s="15">
        <f>ROUND('RŠ-koeficienti-podatki-SIT'!L77/$B$195,2)</f>
        <v>1199693.91</v>
      </c>
      <c r="M77" s="15">
        <f>ROUND('RŠ-koeficienti-podatki-SIT'!M77/$B$195,2)</f>
        <v>536889.12</v>
      </c>
      <c r="N77">
        <f t="shared" si="1"/>
        <v>16250661.72</v>
      </c>
    </row>
    <row r="78" spans="1:14" ht="12.75">
      <c r="A78" s="7">
        <v>77</v>
      </c>
      <c r="B78" s="8" t="s">
        <v>150</v>
      </c>
      <c r="C78" s="14">
        <v>14494</v>
      </c>
      <c r="D78" s="15">
        <f>ROUND('RŠ-koeficienti-podatki-SIT'!D78/$B$195,2)</f>
        <v>964329.83</v>
      </c>
      <c r="E78" s="15">
        <f>ROUND('RŠ-koeficienti-podatki-SIT'!E78/$B$195,2)</f>
        <v>4110.33</v>
      </c>
      <c r="F78" s="15">
        <f>ROUND('RŠ-koeficienti-podatki-SIT'!F78/$B$195,2)</f>
        <v>109297.28</v>
      </c>
      <c r="G78" s="15">
        <f>ROUND('RŠ-koeficienti-podatki-SIT'!G78/$B$195,2)</f>
        <v>1512936.07</v>
      </c>
      <c r="H78" s="15">
        <f>ROUND('RŠ-koeficienti-podatki-SIT'!H78/$B$195,2)</f>
        <v>297108.16</v>
      </c>
      <c r="I78" s="15">
        <f>ROUND('RŠ-koeficienti-podatki-SIT'!I78/$B$195,2)</f>
        <v>697442</v>
      </c>
      <c r="J78" s="15">
        <f>ROUND('RŠ-koeficienti-podatki-SIT'!J78/$B$195,2)</f>
        <v>39171.26</v>
      </c>
      <c r="K78" s="15">
        <f>ROUND('RŠ-koeficienti-podatki-SIT'!K78/$B$195,2)</f>
        <v>810862.13</v>
      </c>
      <c r="L78" s="15">
        <f>ROUND('RŠ-koeficienti-podatki-SIT'!L78/$B$195,2)</f>
        <v>3307265.06</v>
      </c>
      <c r="M78" s="15">
        <f>ROUND('RŠ-koeficienti-podatki-SIT'!M78/$B$195,2)</f>
        <v>590406.44</v>
      </c>
      <c r="N78">
        <f t="shared" si="1"/>
        <v>207193920.37999997</v>
      </c>
    </row>
    <row r="79" spans="1:14" ht="12.75">
      <c r="A79" s="9">
        <v>78</v>
      </c>
      <c r="B79" s="10" t="s">
        <v>151</v>
      </c>
      <c r="C79" s="16">
        <v>266845</v>
      </c>
      <c r="D79" s="15">
        <f>ROUND('RŠ-koeficienti-podatki-SIT'!D79/$B$195,2)</f>
        <v>28138791.52</v>
      </c>
      <c r="E79" s="15">
        <f>ROUND('RŠ-koeficienti-podatki-SIT'!E79/$B$195,2)</f>
        <v>244788.02</v>
      </c>
      <c r="F79" s="15">
        <f>ROUND('RŠ-koeficienti-podatki-SIT'!F79/$B$195,2)</f>
        <v>4440481.56</v>
      </c>
      <c r="G79" s="15">
        <f>ROUND('RŠ-koeficienti-podatki-SIT'!G79/$B$195,2)</f>
        <v>23781572.36</v>
      </c>
      <c r="H79" s="15">
        <f>ROUND('RŠ-koeficienti-podatki-SIT'!H79/$B$195,2)</f>
        <v>17586262.73</v>
      </c>
      <c r="I79" s="15">
        <f>ROUND('RŠ-koeficienti-podatki-SIT'!I79/$B$195,2)</f>
        <v>29329894.84</v>
      </c>
      <c r="J79" s="15">
        <f>ROUND('RŠ-koeficienti-podatki-SIT'!J79/$B$195,2)</f>
        <v>859138.71</v>
      </c>
      <c r="K79" s="15">
        <f>ROUND('RŠ-koeficienti-podatki-SIT'!K79/$B$195,2)</f>
        <v>24345597.56</v>
      </c>
      <c r="L79" s="15">
        <f>ROUND('RŠ-koeficienti-podatki-SIT'!L79/$B$195,2)</f>
        <v>58023017.86</v>
      </c>
      <c r="M79" s="15">
        <f>ROUND('RŠ-koeficienti-podatki-SIT'!M79/$B$195,2)</f>
        <v>11830107.66</v>
      </c>
      <c r="N79">
        <f t="shared" si="1"/>
        <v>200602295.48000005</v>
      </c>
    </row>
    <row r="80" spans="1:14" ht="12.75">
      <c r="A80" s="7">
        <v>79</v>
      </c>
      <c r="B80" s="8" t="s">
        <v>152</v>
      </c>
      <c r="C80" s="14">
        <v>2693</v>
      </c>
      <c r="D80" s="15">
        <f>ROUND('RŠ-koeficienti-podatki-SIT'!D80/$B$195,2)</f>
        <v>193123.02</v>
      </c>
      <c r="E80" s="15">
        <f>ROUND('RŠ-koeficienti-podatki-SIT'!E80/$B$195,2)</f>
        <v>375.56</v>
      </c>
      <c r="F80" s="15">
        <f>ROUND('RŠ-koeficienti-podatki-SIT'!F80/$B$195,2)</f>
        <v>43022.87</v>
      </c>
      <c r="G80" s="15">
        <f>ROUND('RŠ-koeficienti-podatki-SIT'!G80/$B$195,2)</f>
        <v>394041.06</v>
      </c>
      <c r="H80" s="15">
        <f>ROUND('RŠ-koeficienti-podatki-SIT'!H80/$B$195,2)</f>
        <v>139713.74</v>
      </c>
      <c r="I80" s="15">
        <f>ROUND('RŠ-koeficienti-podatki-SIT'!I80/$B$195,2)</f>
        <v>143819.9</v>
      </c>
      <c r="J80" s="15">
        <f>ROUND('RŠ-koeficienti-podatki-SIT'!J80/$B$195,2)</f>
        <v>1218.49</v>
      </c>
      <c r="K80" s="15">
        <f>ROUND('RŠ-koeficienti-podatki-SIT'!K80/$B$195,2)</f>
        <v>331109.16</v>
      </c>
      <c r="L80" s="15">
        <f>ROUND('RŠ-koeficienti-podatki-SIT'!L80/$B$195,2)</f>
        <v>343435.99</v>
      </c>
      <c r="M80" s="15">
        <f>ROUND('RŠ-koeficienti-podatki-SIT'!M80/$B$195,2)</f>
        <v>163244.87</v>
      </c>
      <c r="N80">
        <f t="shared" si="1"/>
        <v>10061865.96</v>
      </c>
    </row>
    <row r="81" spans="1:14" ht="12.75">
      <c r="A81" s="7">
        <v>80</v>
      </c>
      <c r="B81" s="8" t="s">
        <v>153</v>
      </c>
      <c r="C81" s="14">
        <v>12162</v>
      </c>
      <c r="D81" s="15">
        <f>ROUND('RŠ-koeficienti-podatki-SIT'!D81/$B$195,2)</f>
        <v>1121201.24</v>
      </c>
      <c r="E81" s="15">
        <f>ROUND('RŠ-koeficienti-podatki-SIT'!E81/$B$195,2)</f>
        <v>11977.81</v>
      </c>
      <c r="F81" s="15">
        <f>ROUND('RŠ-koeficienti-podatki-SIT'!F81/$B$195,2)</f>
        <v>112546.97</v>
      </c>
      <c r="G81" s="15">
        <f>ROUND('RŠ-koeficienti-podatki-SIT'!G81/$B$195,2)</f>
        <v>1681727.52</v>
      </c>
      <c r="H81" s="15">
        <f>ROUND('RŠ-koeficienti-podatki-SIT'!H81/$B$195,2)</f>
        <v>1298960.35</v>
      </c>
      <c r="I81" s="15">
        <f>ROUND('RŠ-koeficienti-podatki-SIT'!I81/$B$195,2)</f>
        <v>871054.71</v>
      </c>
      <c r="J81" s="15">
        <f>ROUND('RŠ-koeficienti-podatki-SIT'!J81/$B$195,2)</f>
        <v>314809.63</v>
      </c>
      <c r="K81" s="15">
        <f>ROUND('RŠ-koeficienti-podatki-SIT'!K81/$B$195,2)</f>
        <v>505948.34</v>
      </c>
      <c r="L81" s="15">
        <f>ROUND('RŠ-koeficienti-podatki-SIT'!L81/$B$195,2)</f>
        <v>2060921.35</v>
      </c>
      <c r="M81" s="15">
        <f>ROUND('RŠ-koeficienti-podatki-SIT'!M81/$B$195,2)</f>
        <v>314758.38</v>
      </c>
      <c r="N81">
        <f t="shared" si="1"/>
        <v>16816761.49</v>
      </c>
    </row>
    <row r="82" spans="1:14" ht="12.75">
      <c r="A82" s="9">
        <v>81</v>
      </c>
      <c r="B82" s="10" t="s">
        <v>154</v>
      </c>
      <c r="C82" s="16">
        <v>11674</v>
      </c>
      <c r="D82" s="15">
        <f>ROUND('RŠ-koeficienti-podatki-SIT'!D82/$B$195,2)</f>
        <v>1232264.04</v>
      </c>
      <c r="E82" s="15">
        <f>ROUND('RŠ-koeficienti-podatki-SIT'!E82/$B$195,2)</f>
        <v>45868.54</v>
      </c>
      <c r="F82" s="15">
        <f>ROUND('RŠ-koeficienti-podatki-SIT'!F82/$B$195,2)</f>
        <v>98844.78</v>
      </c>
      <c r="G82" s="15">
        <f>ROUND('RŠ-koeficienti-podatki-SIT'!G82/$B$195,2)</f>
        <v>2159334.73</v>
      </c>
      <c r="H82" s="15">
        <f>ROUND('RŠ-koeficienti-podatki-SIT'!H82/$B$195,2)</f>
        <v>361937</v>
      </c>
      <c r="I82" s="15">
        <f>ROUND('RŠ-koeficienti-podatki-SIT'!I82/$B$195,2)</f>
        <v>894268.61</v>
      </c>
      <c r="J82" s="15">
        <f>ROUND('RŠ-koeficienti-podatki-SIT'!J82/$B$195,2)</f>
        <v>20088.41</v>
      </c>
      <c r="K82" s="15">
        <f>ROUND('RŠ-koeficienti-podatki-SIT'!K82/$B$195,2)</f>
        <v>776485.47</v>
      </c>
      <c r="L82" s="15">
        <f>ROUND('RŠ-koeficienti-podatki-SIT'!L82/$B$195,2)</f>
        <v>2627611.59</v>
      </c>
      <c r="M82" s="15">
        <f>ROUND('RŠ-koeficienti-podatki-SIT'!M82/$B$195,2)</f>
        <v>282316.02</v>
      </c>
      <c r="N82">
        <f t="shared" si="1"/>
        <v>10870965.84</v>
      </c>
    </row>
    <row r="83" spans="1:14" ht="12.75">
      <c r="A83" s="7">
        <v>82</v>
      </c>
      <c r="B83" s="8" t="s">
        <v>155</v>
      </c>
      <c r="C83" s="14">
        <v>3831</v>
      </c>
      <c r="D83" s="15">
        <f>ROUND('RŠ-koeficienti-podatki-SIT'!D83/$B$195,2)</f>
        <v>321877.95</v>
      </c>
      <c r="E83" s="15">
        <f>ROUND('RŠ-koeficienti-podatki-SIT'!E83/$B$195,2)</f>
        <v>2298.41</v>
      </c>
      <c r="F83" s="15">
        <f>ROUND('RŠ-koeficienti-podatki-SIT'!F83/$B$195,2)</f>
        <v>25872.14</v>
      </c>
      <c r="G83" s="15">
        <f>ROUND('RŠ-koeficienti-podatki-SIT'!G83/$B$195,2)</f>
        <v>587408.84</v>
      </c>
      <c r="H83" s="15">
        <f>ROUND('RŠ-koeficienti-podatki-SIT'!H83/$B$195,2)</f>
        <v>296222.84</v>
      </c>
      <c r="I83" s="15">
        <f>ROUND('RŠ-koeficienti-podatki-SIT'!I83/$B$195,2)</f>
        <v>304007.71</v>
      </c>
      <c r="J83" s="15">
        <f>ROUND('RŠ-koeficienti-podatki-SIT'!J83/$B$195,2)</f>
        <v>112661.92</v>
      </c>
      <c r="K83" s="15">
        <f>ROUND('RŠ-koeficienti-podatki-SIT'!K83/$B$195,2)</f>
        <v>146209.93</v>
      </c>
      <c r="L83" s="15">
        <f>ROUND('RŠ-koeficienti-podatki-SIT'!L83/$B$195,2)</f>
        <v>458892.18</v>
      </c>
      <c r="M83" s="15">
        <f>ROUND('RŠ-koeficienti-podatki-SIT'!M83/$B$195,2)</f>
        <v>100989.73</v>
      </c>
      <c r="N83">
        <f t="shared" si="1"/>
        <v>3796081.79</v>
      </c>
    </row>
    <row r="84" spans="1:14" ht="12.75">
      <c r="A84" s="9">
        <v>83</v>
      </c>
      <c r="B84" s="10" t="s">
        <v>156</v>
      </c>
      <c r="C84" s="16">
        <v>2046</v>
      </c>
      <c r="D84" s="15">
        <f>ROUND('RŠ-koeficienti-podatki-SIT'!D84/$B$195,2)</f>
        <v>207381.91</v>
      </c>
      <c r="E84" s="15">
        <f>ROUND('RŠ-koeficienti-podatki-SIT'!E84/$B$195,2)</f>
        <v>0</v>
      </c>
      <c r="F84" s="15">
        <f>ROUND('RŠ-koeficienti-podatki-SIT'!F84/$B$195,2)</f>
        <v>57361.04</v>
      </c>
      <c r="G84" s="15">
        <f>ROUND('RŠ-koeficienti-podatki-SIT'!G84/$B$195,2)</f>
        <v>150066.77</v>
      </c>
      <c r="H84" s="15">
        <f>ROUND('RŠ-koeficienti-podatki-SIT'!H84/$B$195,2)</f>
        <v>73931.73</v>
      </c>
      <c r="I84" s="15">
        <f>ROUND('RŠ-koeficienti-podatki-SIT'!I84/$B$195,2)</f>
        <v>203083.79</v>
      </c>
      <c r="J84" s="15">
        <f>ROUND('RŠ-koeficienti-podatki-SIT'!J84/$B$195,2)</f>
        <v>5053.41</v>
      </c>
      <c r="K84" s="15">
        <f>ROUND('RŠ-koeficienti-podatki-SIT'!K84/$B$195,2)</f>
        <v>332465.36</v>
      </c>
      <c r="L84" s="15">
        <f>ROUND('RŠ-koeficienti-podatki-SIT'!L84/$B$195,2)</f>
        <v>317146.55</v>
      </c>
      <c r="M84" s="15">
        <f>ROUND('RŠ-koeficienti-podatki-SIT'!M84/$B$195,2)</f>
        <v>87272.58</v>
      </c>
      <c r="N84">
        <f t="shared" si="1"/>
        <v>4749717.46</v>
      </c>
    </row>
    <row r="85" spans="1:14" ht="12.75">
      <c r="A85" s="7">
        <v>84</v>
      </c>
      <c r="B85" s="8" t="s">
        <v>157</v>
      </c>
      <c r="C85" s="14">
        <v>3138</v>
      </c>
      <c r="D85" s="15">
        <f>ROUND('RŠ-koeficienti-podatki-SIT'!D85/$B$195,2)</f>
        <v>297078.95</v>
      </c>
      <c r="E85" s="15">
        <f>ROUND('RŠ-koeficienti-podatki-SIT'!E85/$B$195,2)</f>
        <v>1756.8</v>
      </c>
      <c r="F85" s="15">
        <f>ROUND('RŠ-koeficienti-podatki-SIT'!F85/$B$195,2)</f>
        <v>33679.69</v>
      </c>
      <c r="G85" s="15">
        <f>ROUND('RŠ-koeficienti-podatki-SIT'!G85/$B$195,2)</f>
        <v>331384.58</v>
      </c>
      <c r="H85" s="15">
        <f>ROUND('RŠ-koeficienti-podatki-SIT'!H85/$B$195,2)</f>
        <v>1285407.28</v>
      </c>
      <c r="I85" s="15">
        <f>ROUND('RŠ-koeficienti-podatki-SIT'!I85/$B$195,2)</f>
        <v>107256.72</v>
      </c>
      <c r="J85" s="15">
        <f>ROUND('RŠ-koeficienti-podatki-SIT'!J85/$B$195,2)</f>
        <v>11838.59</v>
      </c>
      <c r="K85" s="15">
        <f>ROUND('RŠ-koeficienti-podatki-SIT'!K85/$B$195,2)</f>
        <v>143974.29</v>
      </c>
      <c r="L85" s="15">
        <f>ROUND('RŠ-koeficienti-podatki-SIT'!L85/$B$195,2)</f>
        <v>895885.49</v>
      </c>
      <c r="M85" s="15">
        <f>ROUND('RŠ-koeficienti-podatki-SIT'!M85/$B$195,2)</f>
        <v>202507.93</v>
      </c>
      <c r="N85">
        <f t="shared" si="1"/>
        <v>4416539.700000001</v>
      </c>
    </row>
    <row r="86" spans="1:14" ht="12.75">
      <c r="A86" s="7">
        <v>85</v>
      </c>
      <c r="B86" s="8" t="s">
        <v>158</v>
      </c>
      <c r="C86" s="14">
        <v>1609</v>
      </c>
      <c r="D86" s="15">
        <f>ROUND('RŠ-koeficienti-podatki-SIT'!D86/$B$195,2)</f>
        <v>137360.21</v>
      </c>
      <c r="E86" s="15">
        <f>ROUND('RŠ-koeficienti-podatki-SIT'!E86/$B$195,2)</f>
        <v>2086.46</v>
      </c>
      <c r="F86" s="15">
        <f>ROUND('RŠ-koeficienti-podatki-SIT'!F86/$B$195,2)</f>
        <v>18694.71</v>
      </c>
      <c r="G86" s="15">
        <f>ROUND('RŠ-koeficienti-podatki-SIT'!G86/$B$195,2)</f>
        <v>564588.55</v>
      </c>
      <c r="H86" s="15">
        <f>ROUND('RŠ-koeficienti-podatki-SIT'!H86/$B$195,2)</f>
        <v>13741.45</v>
      </c>
      <c r="I86" s="15">
        <f>ROUND('RŠ-koeficienti-podatki-SIT'!I86/$B$195,2)</f>
        <v>49382.41</v>
      </c>
      <c r="J86" s="15">
        <f>ROUND('RŠ-koeficienti-podatki-SIT'!J86/$B$195,2)</f>
        <v>5249.54</v>
      </c>
      <c r="K86" s="15">
        <f>ROUND('RŠ-koeficienti-podatki-SIT'!K86/$B$195,2)</f>
        <v>68882.49</v>
      </c>
      <c r="L86" s="15">
        <f>ROUND('RŠ-koeficienti-podatki-SIT'!L86/$B$195,2)</f>
        <v>190185.28</v>
      </c>
      <c r="M86" s="15">
        <f>ROUND('RŠ-koeficienti-podatki-SIT'!M86/$B$195,2)</f>
        <v>50851.28</v>
      </c>
      <c r="N86">
        <f t="shared" si="1"/>
        <v>3695045.54</v>
      </c>
    </row>
    <row r="87" spans="1:14" ht="12.75">
      <c r="A87" s="9">
        <v>86</v>
      </c>
      <c r="B87" s="10" t="s">
        <v>159</v>
      </c>
      <c r="C87" s="16">
        <v>5079</v>
      </c>
      <c r="D87" s="15">
        <f>ROUND('RŠ-koeficienti-podatki-SIT'!D87/$B$195,2)</f>
        <v>606806.04</v>
      </c>
      <c r="E87" s="15">
        <f>ROUND('RŠ-koeficienti-podatki-SIT'!E87/$B$195,2)</f>
        <v>6084.13</v>
      </c>
      <c r="F87" s="15">
        <f>ROUND('RŠ-koeficienti-podatki-SIT'!F87/$B$195,2)</f>
        <v>50133.53</v>
      </c>
      <c r="G87" s="15">
        <f>ROUND('RŠ-koeficienti-podatki-SIT'!G87/$B$195,2)</f>
        <v>224745.45</v>
      </c>
      <c r="H87" s="15">
        <f>ROUND('RŠ-koeficienti-podatki-SIT'!H87/$B$195,2)</f>
        <v>183191.45</v>
      </c>
      <c r="I87" s="15">
        <f>ROUND('RŠ-koeficienti-podatki-SIT'!I87/$B$195,2)</f>
        <v>344825.57</v>
      </c>
      <c r="J87" s="15">
        <f>ROUND('RŠ-koeficienti-podatki-SIT'!J87/$B$195,2)</f>
        <v>21390.42</v>
      </c>
      <c r="K87" s="15">
        <f>ROUND('RŠ-koeficienti-podatki-SIT'!K87/$B$195,2)</f>
        <v>213566.18</v>
      </c>
      <c r="L87" s="15">
        <f>ROUND('RŠ-koeficienti-podatki-SIT'!L87/$B$195,2)</f>
        <v>806947.92</v>
      </c>
      <c r="M87" s="15">
        <f>ROUND('RŠ-koeficienti-podatki-SIT'!M87/$B$195,2)</f>
        <v>129644.47</v>
      </c>
      <c r="N87">
        <f t="shared" si="1"/>
        <v>8469491.909999998</v>
      </c>
    </row>
    <row r="88" spans="1:14" ht="12.75">
      <c r="A88" s="7">
        <v>87</v>
      </c>
      <c r="B88" s="8" t="s">
        <v>160</v>
      </c>
      <c r="C88" s="14">
        <v>4135</v>
      </c>
      <c r="D88" s="15">
        <f>ROUND('RŠ-koeficienti-podatki-SIT'!D88/$B$195,2)</f>
        <v>315135.2</v>
      </c>
      <c r="E88" s="15">
        <f>ROUND('RŠ-koeficienti-podatki-SIT'!E88/$B$195,2)</f>
        <v>2391.09</v>
      </c>
      <c r="F88" s="15">
        <f>ROUND('RŠ-koeficienti-podatki-SIT'!F88/$B$195,2)</f>
        <v>38808.21</v>
      </c>
      <c r="G88" s="15">
        <f>ROUND('RŠ-koeficienti-podatki-SIT'!G88/$B$195,2)</f>
        <v>400417.29</v>
      </c>
      <c r="H88" s="15">
        <f>ROUND('RŠ-koeficienti-podatki-SIT'!H88/$B$195,2)</f>
        <v>551894.51</v>
      </c>
      <c r="I88" s="15">
        <f>ROUND('RŠ-koeficienti-podatki-SIT'!I88/$B$195,2)</f>
        <v>1370793.69</v>
      </c>
      <c r="J88" s="15">
        <f>ROUND('RŠ-koeficienti-podatki-SIT'!J88/$B$195,2)</f>
        <v>60006.68</v>
      </c>
      <c r="K88" s="15">
        <f>ROUND('RŠ-koeficienti-podatki-SIT'!K88/$B$195,2)</f>
        <v>49457.52</v>
      </c>
      <c r="L88" s="15">
        <f>ROUND('RŠ-koeficienti-podatki-SIT'!L88/$B$195,2)</f>
        <v>2973072.11</v>
      </c>
      <c r="M88" s="15">
        <f>ROUND('RŠ-koeficienti-podatki-SIT'!M88/$B$195,2)</f>
        <v>110966.45</v>
      </c>
      <c r="N88">
        <f t="shared" si="1"/>
        <v>76053902.65</v>
      </c>
    </row>
    <row r="89" spans="1:14" ht="12.75">
      <c r="A89" s="9">
        <v>88</v>
      </c>
      <c r="B89" s="10" t="s">
        <v>161</v>
      </c>
      <c r="C89" s="16">
        <v>111673</v>
      </c>
      <c r="D89" s="15">
        <f>ROUND('RŠ-koeficienti-podatki-SIT'!D89/$B$195,2)</f>
        <v>10837101.49</v>
      </c>
      <c r="E89" s="15">
        <f>ROUND('RŠ-koeficienti-podatki-SIT'!E89/$B$195,2)</f>
        <v>208133.03</v>
      </c>
      <c r="F89" s="15">
        <f>ROUND('RŠ-koeficienti-podatki-SIT'!F89/$B$195,2)</f>
        <v>1906526.46</v>
      </c>
      <c r="G89" s="15">
        <f>ROUND('RŠ-koeficienti-podatki-SIT'!G89/$B$195,2)</f>
        <v>10989288.1</v>
      </c>
      <c r="H89" s="15">
        <f>ROUND('RŠ-koeficienti-podatki-SIT'!H89/$B$195,2)</f>
        <v>5893874.14</v>
      </c>
      <c r="I89" s="15">
        <f>ROUND('RŠ-koeficienti-podatki-SIT'!I89/$B$195,2)</f>
        <v>6512310.13</v>
      </c>
      <c r="J89" s="15">
        <f>ROUND('RŠ-koeficienti-podatki-SIT'!J89/$B$195,2)</f>
        <v>195547.49</v>
      </c>
      <c r="K89" s="15">
        <f>ROUND('RŠ-koeficienti-podatki-SIT'!K89/$B$195,2)</f>
        <v>11896273.58</v>
      </c>
      <c r="L89" s="15">
        <f>ROUND('RŠ-koeficienti-podatki-SIT'!L89/$B$195,2)</f>
        <v>16730712.74</v>
      </c>
      <c r="M89" s="15">
        <f>ROUND('RŠ-koeficienti-podatki-SIT'!M89/$B$195,2)</f>
        <v>4895384.74</v>
      </c>
      <c r="N89">
        <f t="shared" si="1"/>
        <v>72815724.22</v>
      </c>
    </row>
    <row r="90" spans="1:14" ht="12.75">
      <c r="A90" s="9">
        <v>89</v>
      </c>
      <c r="B90" s="10" t="s">
        <v>162</v>
      </c>
      <c r="C90" s="16">
        <v>4022</v>
      </c>
      <c r="D90" s="15">
        <f>ROUND('RŠ-koeficienti-podatki-SIT'!D90/$B$195,2)</f>
        <v>408662.99</v>
      </c>
      <c r="E90" s="15">
        <f>ROUND('RŠ-koeficienti-podatki-SIT'!E90/$B$195,2)</f>
        <v>2190.79</v>
      </c>
      <c r="F90" s="15">
        <f>ROUND('RŠ-koeficienti-podatki-SIT'!F90/$B$195,2)</f>
        <v>116841.93</v>
      </c>
      <c r="G90" s="15">
        <f>ROUND('RŠ-koeficienti-podatki-SIT'!G90/$B$195,2)</f>
        <v>153697.21</v>
      </c>
      <c r="H90" s="15">
        <f>ROUND('RŠ-koeficienti-podatki-SIT'!H90/$B$195,2)</f>
        <v>82144.05</v>
      </c>
      <c r="I90" s="15">
        <f>ROUND('RŠ-koeficienti-podatki-SIT'!I90/$B$195,2)</f>
        <v>104056.08</v>
      </c>
      <c r="J90" s="15">
        <f>ROUND('RŠ-koeficienti-podatki-SIT'!J90/$B$195,2)</f>
        <v>3375.9</v>
      </c>
      <c r="K90" s="15">
        <f>ROUND('RŠ-koeficienti-podatki-SIT'!K90/$B$195,2)</f>
        <v>407953.6</v>
      </c>
      <c r="L90" s="15">
        <f>ROUND('RŠ-koeficienti-podatki-SIT'!L90/$B$195,2)</f>
        <v>1225421.47</v>
      </c>
      <c r="M90" s="15">
        <f>ROUND('RŠ-koeficienti-podatki-SIT'!M90/$B$195,2)</f>
        <v>130533.3</v>
      </c>
      <c r="N90">
        <f t="shared" si="1"/>
        <v>12123427.5</v>
      </c>
    </row>
    <row r="91" spans="1:14" ht="12.75">
      <c r="A91" s="7">
        <v>90</v>
      </c>
      <c r="B91" s="8" t="s">
        <v>163</v>
      </c>
      <c r="C91" s="14">
        <v>14423</v>
      </c>
      <c r="D91" s="15">
        <f>ROUND('RŠ-koeficienti-podatki-SIT'!D91/$B$195,2)</f>
        <v>1129214.66</v>
      </c>
      <c r="E91" s="15">
        <f>ROUND('RŠ-koeficienti-podatki-SIT'!E91/$B$195,2)</f>
        <v>77820.9</v>
      </c>
      <c r="F91" s="15">
        <f>ROUND('RŠ-koeficienti-podatki-SIT'!F91/$B$195,2)</f>
        <v>143815.72</v>
      </c>
      <c r="G91" s="15">
        <f>ROUND('RŠ-koeficienti-podatki-SIT'!G91/$B$195,2)</f>
        <v>1836959.61</v>
      </c>
      <c r="H91" s="15">
        <f>ROUND('RŠ-koeficienti-podatki-SIT'!H91/$B$195,2)</f>
        <v>462773.33</v>
      </c>
      <c r="I91" s="15">
        <f>ROUND('RŠ-koeficienti-podatki-SIT'!I91/$B$195,2)</f>
        <v>443949.26</v>
      </c>
      <c r="J91" s="15">
        <f>ROUND('RŠ-koeficienti-podatki-SIT'!J91/$B$195,2)</f>
        <v>164997.5</v>
      </c>
      <c r="K91" s="15">
        <f>ROUND('RŠ-koeficienti-podatki-SIT'!K91/$B$195,2)</f>
        <v>1419074.45</v>
      </c>
      <c r="L91" s="15">
        <f>ROUND('RŠ-koeficienti-podatki-SIT'!L91/$B$195,2)</f>
        <v>3472233.35</v>
      </c>
      <c r="M91" s="15">
        <f>ROUND('RŠ-koeficienti-podatki-SIT'!M91/$B$195,2)</f>
        <v>319266.4</v>
      </c>
      <c r="N91">
        <f t="shared" si="1"/>
        <v>13176328.36</v>
      </c>
    </row>
    <row r="92" spans="1:14" ht="12.75">
      <c r="A92" s="7">
        <v>91</v>
      </c>
      <c r="B92" s="8" t="s">
        <v>164</v>
      </c>
      <c r="C92" s="14">
        <v>6776</v>
      </c>
      <c r="D92" s="15">
        <f>ROUND('RŠ-koeficienti-podatki-SIT'!D92/$B$195,2)</f>
        <v>478650.28</v>
      </c>
      <c r="E92" s="15">
        <f>ROUND('RŠ-koeficienti-podatki-SIT'!E92/$B$195,2)</f>
        <v>16470.44</v>
      </c>
      <c r="F92" s="15">
        <f>ROUND('RŠ-koeficienti-podatki-SIT'!F92/$B$195,2)</f>
        <v>112491.31</v>
      </c>
      <c r="G92" s="15">
        <f>ROUND('RŠ-koeficienti-podatki-SIT'!G92/$B$195,2)</f>
        <v>747752.21</v>
      </c>
      <c r="H92" s="15">
        <f>ROUND('RŠ-koeficienti-podatki-SIT'!H92/$B$195,2)</f>
        <v>182784.29</v>
      </c>
      <c r="I92" s="15">
        <f>ROUND('RŠ-koeficienti-podatki-SIT'!I92/$B$195,2)</f>
        <v>277072.39</v>
      </c>
      <c r="J92" s="15">
        <f>ROUND('RŠ-koeficienti-podatki-SIT'!J92/$B$195,2)</f>
        <v>66121.23</v>
      </c>
      <c r="K92" s="15">
        <f>ROUND('RŠ-koeficienti-podatki-SIT'!K92/$B$195,2)</f>
        <v>588228.22</v>
      </c>
      <c r="L92" s="15">
        <f>ROUND('RŠ-koeficienti-podatki-SIT'!L92/$B$195,2)</f>
        <v>1106541.1</v>
      </c>
      <c r="M92" s="15">
        <f>ROUND('RŠ-koeficienti-podatki-SIT'!M92/$B$195,2)</f>
        <v>108912.71</v>
      </c>
      <c r="N92">
        <f t="shared" si="1"/>
        <v>8966864.329999998</v>
      </c>
    </row>
    <row r="93" spans="1:14" ht="12.75">
      <c r="A93" s="7">
        <v>92</v>
      </c>
      <c r="B93" s="8" t="s">
        <v>165</v>
      </c>
      <c r="C93" s="14">
        <v>8410</v>
      </c>
      <c r="D93" s="15">
        <f>ROUND('RŠ-koeficienti-podatki-SIT'!D93/$B$195,2)</f>
        <v>611204.31</v>
      </c>
      <c r="E93" s="15">
        <f>ROUND('RŠ-koeficienti-podatki-SIT'!E93/$B$195,2)</f>
        <v>7381.91</v>
      </c>
      <c r="F93" s="15">
        <f>ROUND('RŠ-koeficienti-podatki-SIT'!F93/$B$195,2)</f>
        <v>87631.45</v>
      </c>
      <c r="G93" s="15">
        <f>ROUND('RŠ-koeficienti-podatki-SIT'!G93/$B$195,2)</f>
        <v>692584.71</v>
      </c>
      <c r="H93" s="15">
        <f>ROUND('RŠ-koeficienti-podatki-SIT'!H93/$B$195,2)</f>
        <v>311337.84</v>
      </c>
      <c r="I93" s="15">
        <f>ROUND('RŠ-koeficienti-podatki-SIT'!I93/$B$195,2)</f>
        <v>1405124.35</v>
      </c>
      <c r="J93" s="15">
        <f>ROUND('RŠ-koeficienti-podatki-SIT'!J93/$B$195,2)</f>
        <v>4431.65</v>
      </c>
      <c r="K93" s="15">
        <f>ROUND('RŠ-koeficienti-podatki-SIT'!K93/$B$195,2)</f>
        <v>567175.76</v>
      </c>
      <c r="L93" s="15">
        <f>ROUND('RŠ-koeficienti-podatki-SIT'!L93/$B$195,2)</f>
        <v>1269145.38</v>
      </c>
      <c r="M93" s="15">
        <f>ROUND('RŠ-koeficienti-podatki-SIT'!M93/$B$195,2)</f>
        <v>310636.79</v>
      </c>
      <c r="N93">
        <f t="shared" si="1"/>
        <v>7846581.38</v>
      </c>
    </row>
    <row r="94" spans="1:14" ht="12.75">
      <c r="A94" s="7">
        <v>93</v>
      </c>
      <c r="B94" s="8" t="s">
        <v>166</v>
      </c>
      <c r="C94" s="14">
        <v>3920</v>
      </c>
      <c r="D94" s="15">
        <f>ROUND('RŠ-koeficienti-podatki-SIT'!D94/$B$195,2)</f>
        <v>296344.52</v>
      </c>
      <c r="E94" s="15">
        <f>ROUND('RŠ-koeficienti-podatki-SIT'!E94/$B$195,2)</f>
        <v>9752.13</v>
      </c>
      <c r="F94" s="15">
        <f>ROUND('RŠ-koeficienti-podatki-SIT'!F94/$B$195,2)</f>
        <v>26130.86</v>
      </c>
      <c r="G94" s="15">
        <f>ROUND('RŠ-koeficienti-podatki-SIT'!G94/$B$195,2)</f>
        <v>440552.5</v>
      </c>
      <c r="H94" s="15">
        <f>ROUND('RŠ-koeficienti-podatki-SIT'!H94/$B$195,2)</f>
        <v>189793.02</v>
      </c>
      <c r="I94" s="15">
        <f>ROUND('RŠ-koeficienti-podatki-SIT'!I94/$B$195,2)</f>
        <v>222187.45</v>
      </c>
      <c r="J94" s="15">
        <f>ROUND('RŠ-koeficienti-podatki-SIT'!J94/$B$195,2)</f>
        <v>23739.78</v>
      </c>
      <c r="K94" s="15">
        <f>ROUND('RŠ-koeficienti-podatki-SIT'!K94/$B$195,2)</f>
        <v>682619.76</v>
      </c>
      <c r="L94" s="15">
        <f>ROUND('RŠ-koeficienti-podatki-SIT'!L94/$B$195,2)</f>
        <v>508592.05</v>
      </c>
      <c r="M94" s="15">
        <f>ROUND('RŠ-koeficienti-podatki-SIT'!M94/$B$195,2)</f>
        <v>167885.16</v>
      </c>
      <c r="N94">
        <f t="shared" si="1"/>
        <v>6519260.06</v>
      </c>
    </row>
    <row r="95" spans="1:14" ht="12.75">
      <c r="A95" s="7">
        <v>94</v>
      </c>
      <c r="B95" s="8" t="s">
        <v>167</v>
      </c>
      <c r="C95" s="14">
        <v>6072</v>
      </c>
      <c r="D95" s="15">
        <f>ROUND('RŠ-koeficienti-podatki-SIT'!D95/$B$195,2)</f>
        <v>558725.59</v>
      </c>
      <c r="E95" s="15">
        <f>ROUND('RŠ-koeficienti-podatki-SIT'!E95/$B$195,2)</f>
        <v>13340.84</v>
      </c>
      <c r="F95" s="15">
        <f>ROUND('RŠ-koeficienti-podatki-SIT'!F95/$B$195,2)</f>
        <v>36312.8</v>
      </c>
      <c r="G95" s="15">
        <f>ROUND('RŠ-koeficienti-podatki-SIT'!G95/$B$195,2)</f>
        <v>300555</v>
      </c>
      <c r="H95" s="15">
        <f>ROUND('RŠ-koeficienti-podatki-SIT'!H95/$B$195,2)</f>
        <v>424599.4</v>
      </c>
      <c r="I95" s="15">
        <f>ROUND('RŠ-koeficienti-podatki-SIT'!I95/$B$195,2)</f>
        <v>135745.28</v>
      </c>
      <c r="J95" s="15">
        <f>ROUND('RŠ-koeficienti-podatki-SIT'!J95/$B$195,2)</f>
        <v>19036.89</v>
      </c>
      <c r="K95" s="15">
        <f>ROUND('RŠ-koeficienti-podatki-SIT'!K95/$B$195,2)</f>
        <v>1415986.48</v>
      </c>
      <c r="L95" s="15">
        <f>ROUND('RŠ-koeficienti-podatki-SIT'!L95/$B$195,2)</f>
        <v>942125.69</v>
      </c>
      <c r="M95" s="15">
        <f>ROUND('RŠ-koeficienti-podatki-SIT'!M95/$B$195,2)</f>
        <v>95242.86</v>
      </c>
      <c r="N95">
        <f t="shared" si="1"/>
        <v>6941509.749999999</v>
      </c>
    </row>
    <row r="96" spans="1:14" ht="12.75">
      <c r="A96" s="7">
        <v>95</v>
      </c>
      <c r="B96" s="8" t="s">
        <v>168</v>
      </c>
      <c r="C96" s="14">
        <v>4821</v>
      </c>
      <c r="D96" s="15">
        <f>ROUND('RŠ-koeficienti-podatki-SIT'!D96/$B$195,2)</f>
        <v>419308.13</v>
      </c>
      <c r="E96" s="15">
        <f>ROUND('RŠ-koeficienti-podatki-SIT'!E96/$B$195,2)</f>
        <v>13324.15</v>
      </c>
      <c r="F96" s="15">
        <f>ROUND('RŠ-koeficienti-podatki-SIT'!F96/$B$195,2)</f>
        <v>73143.05</v>
      </c>
      <c r="G96" s="15">
        <f>ROUND('RŠ-koeficienti-podatki-SIT'!G96/$B$195,2)</f>
        <v>365122.68</v>
      </c>
      <c r="H96" s="15">
        <f>ROUND('RŠ-koeficienti-podatki-SIT'!H96/$B$195,2)</f>
        <v>519633.62</v>
      </c>
      <c r="I96" s="15">
        <f>ROUND('RŠ-koeficienti-podatki-SIT'!I96/$B$195,2)</f>
        <v>290427.31</v>
      </c>
      <c r="J96" s="15">
        <f>ROUND('RŠ-koeficienti-podatki-SIT'!J96/$B$195,2)</f>
        <v>8341.68</v>
      </c>
      <c r="K96" s="15">
        <f>ROUND('RŠ-koeficienti-podatki-SIT'!K96/$B$195,2)</f>
        <v>353100.48</v>
      </c>
      <c r="L96" s="15">
        <f>ROUND('RŠ-koeficienti-podatki-SIT'!L96/$B$195,2)</f>
        <v>865281.26</v>
      </c>
      <c r="M96" s="15">
        <f>ROUND('RŠ-koeficienti-podatki-SIT'!M96/$B$195,2)</f>
        <v>81263.56</v>
      </c>
      <c r="N96">
        <f t="shared" si="1"/>
        <v>4338006.29</v>
      </c>
    </row>
    <row r="97" spans="1:14" ht="12.75">
      <c r="A97" s="9">
        <v>96</v>
      </c>
      <c r="B97" s="10" t="s">
        <v>169</v>
      </c>
      <c r="C97" s="16">
        <v>2773</v>
      </c>
      <c r="D97" s="15">
        <f>ROUND('RŠ-koeficienti-podatki-SIT'!D97/$B$195,2)</f>
        <v>301285.26</v>
      </c>
      <c r="E97" s="15">
        <f>ROUND('RŠ-koeficienti-podatki-SIT'!E97/$B$195,2)</f>
        <v>183.61</v>
      </c>
      <c r="F97" s="15">
        <f>ROUND('RŠ-koeficienti-podatki-SIT'!F97/$B$195,2)</f>
        <v>53008.68</v>
      </c>
      <c r="G97" s="15">
        <f>ROUND('RŠ-koeficienti-podatki-SIT'!G97/$B$195,2)</f>
        <v>260469.87</v>
      </c>
      <c r="H97" s="15">
        <f>ROUND('RŠ-koeficienti-podatki-SIT'!H97/$B$195,2)</f>
        <v>63002.84</v>
      </c>
      <c r="I97" s="15">
        <f>ROUND('RŠ-koeficienti-podatki-SIT'!I97/$B$195,2)</f>
        <v>89509.26</v>
      </c>
      <c r="J97" s="15">
        <f>ROUND('RŠ-koeficienti-podatki-SIT'!J97/$B$195,2)</f>
        <v>13044.57</v>
      </c>
      <c r="K97" s="15">
        <f>ROUND('RŠ-koeficienti-podatki-SIT'!K97/$B$195,2)</f>
        <v>82194.12</v>
      </c>
      <c r="L97" s="15">
        <f>ROUND('RŠ-koeficienti-podatki-SIT'!L97/$B$195,2)</f>
        <v>416837.76</v>
      </c>
      <c r="M97" s="15">
        <f>ROUND('RŠ-koeficienti-podatki-SIT'!M97/$B$195,2)</f>
        <v>61930.4</v>
      </c>
      <c r="N97">
        <f t="shared" si="1"/>
        <v>4136739.6499999994</v>
      </c>
    </row>
    <row r="98" spans="1:14" ht="12.75">
      <c r="A98" s="7">
        <v>97</v>
      </c>
      <c r="B98" s="8" t="s">
        <v>170</v>
      </c>
      <c r="C98" s="14">
        <v>4752</v>
      </c>
      <c r="D98" s="15">
        <f>ROUND('RŠ-koeficienti-podatki-SIT'!D98/$B$195,2)</f>
        <v>334505.93</v>
      </c>
      <c r="E98" s="15">
        <f>ROUND('RŠ-koeficienti-podatki-SIT'!E98/$B$195,2)</f>
        <v>9731.26</v>
      </c>
      <c r="F98" s="15">
        <f>ROUND('RŠ-koeficienti-podatki-SIT'!F98/$B$195,2)</f>
        <v>60440.66</v>
      </c>
      <c r="G98" s="15">
        <f>ROUND('RŠ-koeficienti-podatki-SIT'!G98/$B$195,2)</f>
        <v>945839.59</v>
      </c>
      <c r="H98" s="15">
        <f>ROUND('RŠ-koeficienti-podatki-SIT'!H98/$B$195,2)</f>
        <v>129740.44</v>
      </c>
      <c r="I98" s="15">
        <f>ROUND('RŠ-koeficienti-podatki-SIT'!I98/$B$195,2)</f>
        <v>156050.74</v>
      </c>
      <c r="J98" s="15">
        <f>ROUND('RŠ-koeficienti-podatki-SIT'!J98/$B$195,2)</f>
        <v>1564.85</v>
      </c>
      <c r="K98" s="15">
        <f>ROUND('RŠ-koeficienti-podatki-SIT'!K98/$B$195,2)</f>
        <v>422091.47</v>
      </c>
      <c r="L98" s="15">
        <f>ROUND('RŠ-koeficienti-podatki-SIT'!L98/$B$195,2)</f>
        <v>637109.83</v>
      </c>
      <c r="M98" s="15">
        <f>ROUND('RŠ-koeficienti-podatki-SIT'!M98/$B$195,2)</f>
        <v>90673.51</v>
      </c>
      <c r="N98">
        <f t="shared" si="1"/>
        <v>5001338.89</v>
      </c>
    </row>
    <row r="99" spans="1:14" ht="12.75">
      <c r="A99" s="7">
        <v>98</v>
      </c>
      <c r="B99" s="8" t="s">
        <v>171</v>
      </c>
      <c r="C99" s="14">
        <v>4649</v>
      </c>
      <c r="D99" s="15">
        <f>ROUND('RŠ-koeficienti-podatki-SIT'!D99/$B$195,2)</f>
        <v>348259.89</v>
      </c>
      <c r="E99" s="15">
        <f>ROUND('RŠ-koeficienti-podatki-SIT'!E99/$B$195,2)</f>
        <v>888.83</v>
      </c>
      <c r="F99" s="15">
        <f>ROUND('RŠ-koeficienti-podatki-SIT'!F99/$B$195,2)</f>
        <v>30462.36</v>
      </c>
      <c r="G99" s="15">
        <f>ROUND('RŠ-koeficienti-podatki-SIT'!G99/$B$195,2)</f>
        <v>312268.4</v>
      </c>
      <c r="H99" s="15">
        <f>ROUND('RŠ-koeficienti-podatki-SIT'!H99/$B$195,2)</f>
        <v>245614.25</v>
      </c>
      <c r="I99" s="15">
        <f>ROUND('RŠ-koeficienti-podatki-SIT'!I99/$B$195,2)</f>
        <v>94295.61</v>
      </c>
      <c r="J99" s="15">
        <f>ROUND('RŠ-koeficienti-podatki-SIT'!J99/$B$195,2)</f>
        <v>39717.91</v>
      </c>
      <c r="K99" s="15">
        <f>ROUND('RŠ-koeficienti-podatki-SIT'!K99/$B$195,2)</f>
        <v>202933.57</v>
      </c>
      <c r="L99" s="15">
        <f>ROUND('RŠ-koeficienti-podatki-SIT'!L99/$B$195,2)</f>
        <v>842722.42</v>
      </c>
      <c r="M99" s="15">
        <f>ROUND('RŠ-koeficienti-podatki-SIT'!M99/$B$195,2)</f>
        <v>87026.37</v>
      </c>
      <c r="N99">
        <f t="shared" si="1"/>
        <v>6897104.15</v>
      </c>
    </row>
    <row r="100" spans="1:14" ht="12.75">
      <c r="A100" s="9">
        <v>99</v>
      </c>
      <c r="B100" s="10" t="s">
        <v>172</v>
      </c>
      <c r="C100" s="16">
        <v>6230</v>
      </c>
      <c r="D100" s="15">
        <f>ROUND('RŠ-koeficienti-podatki-SIT'!D100/$B$195,2)</f>
        <v>741545.65</v>
      </c>
      <c r="E100" s="15">
        <f>ROUND('RŠ-koeficienti-podatki-SIT'!E100/$B$195,2)</f>
        <v>6280.25</v>
      </c>
      <c r="F100" s="15">
        <f>ROUND('RŠ-koeficienti-podatki-SIT'!F100/$B$195,2)</f>
        <v>69145.38</v>
      </c>
      <c r="G100" s="15">
        <f>ROUND('RŠ-koeficienti-podatki-SIT'!G100/$B$195,2)</f>
        <v>1494266.4</v>
      </c>
      <c r="H100" s="15">
        <f>ROUND('RŠ-koeficienti-podatki-SIT'!H100/$B$195,2)</f>
        <v>510799.53</v>
      </c>
      <c r="I100" s="15">
        <f>ROUND('RŠ-koeficienti-podatki-SIT'!I100/$B$195,2)</f>
        <v>318273.24</v>
      </c>
      <c r="J100" s="15">
        <f>ROUND('RŠ-koeficienti-podatki-SIT'!J100/$B$195,2)</f>
        <v>72258.39</v>
      </c>
      <c r="K100" s="15">
        <f>ROUND('RŠ-koeficienti-podatki-SIT'!K100/$B$195,2)</f>
        <v>221252.71</v>
      </c>
      <c r="L100" s="15">
        <f>ROUND('RŠ-koeficienti-podatki-SIT'!L100/$B$195,2)</f>
        <v>929352.36</v>
      </c>
      <c r="M100" s="15">
        <f>ROUND('RŠ-koeficienti-podatki-SIT'!M100/$B$195,2)</f>
        <v>318861.63</v>
      </c>
      <c r="N100">
        <f t="shared" si="1"/>
        <v>8396999.9</v>
      </c>
    </row>
    <row r="101" spans="1:14" ht="12.75">
      <c r="A101" s="9">
        <v>100</v>
      </c>
      <c r="B101" s="10" t="s">
        <v>173</v>
      </c>
      <c r="C101" s="16">
        <v>6385</v>
      </c>
      <c r="D101" s="15">
        <f>ROUND('RŠ-koeficienti-podatki-SIT'!D101/$B$195,2)</f>
        <v>628517.78</v>
      </c>
      <c r="E101" s="15">
        <f>ROUND('RŠ-koeficienti-podatki-SIT'!E101/$B$195,2)</f>
        <v>6054.92</v>
      </c>
      <c r="F101" s="15">
        <f>ROUND('RŠ-koeficienti-podatki-SIT'!F101/$B$195,2)</f>
        <v>67088.13</v>
      </c>
      <c r="G101" s="15">
        <f>ROUND('RŠ-koeficienti-podatki-SIT'!G101/$B$195,2)</f>
        <v>760824.57</v>
      </c>
      <c r="H101" s="15">
        <f>ROUND('RŠ-koeficienti-podatki-SIT'!H101/$B$195,2)</f>
        <v>156530.63</v>
      </c>
      <c r="I101" s="15">
        <f>ROUND('RŠ-koeficienti-podatki-SIT'!I101/$B$195,2)</f>
        <v>430491.57</v>
      </c>
      <c r="J101" s="15">
        <f>ROUND('RŠ-koeficienti-podatki-SIT'!J101/$B$195,2)</f>
        <v>7486.23</v>
      </c>
      <c r="K101" s="15">
        <f>ROUND('RŠ-koeficienti-podatki-SIT'!K101/$B$195,2)</f>
        <v>267388.58</v>
      </c>
      <c r="L101" s="15">
        <f>ROUND('RŠ-koeficienti-podatki-SIT'!L101/$B$195,2)</f>
        <v>1241892</v>
      </c>
      <c r="M101" s="15">
        <f>ROUND('RŠ-koeficienti-podatki-SIT'!M101/$B$195,2)</f>
        <v>136074.95</v>
      </c>
      <c r="N101">
        <f t="shared" si="1"/>
        <v>15796087.3</v>
      </c>
    </row>
    <row r="102" spans="1:14" ht="12.75">
      <c r="A102" s="7">
        <v>101</v>
      </c>
      <c r="B102" s="8" t="s">
        <v>174</v>
      </c>
      <c r="C102" s="14">
        <v>19835</v>
      </c>
      <c r="D102" s="15">
        <f>ROUND('RŠ-koeficienti-podatki-SIT'!D102/$B$195,2)</f>
        <v>1897700.72</v>
      </c>
      <c r="E102" s="15">
        <f>ROUND('RŠ-koeficienti-podatki-SIT'!E102/$B$195,2)</f>
        <v>46661.66</v>
      </c>
      <c r="F102" s="15">
        <f>ROUND('RŠ-koeficienti-podatki-SIT'!F102/$B$195,2)</f>
        <v>119182.94</v>
      </c>
      <c r="G102" s="15">
        <f>ROUND('RŠ-koeficienti-podatki-SIT'!G102/$B$195,2)</f>
        <v>3626852.78</v>
      </c>
      <c r="H102" s="15">
        <f>ROUND('RŠ-koeficienti-podatki-SIT'!H102/$B$195,2)</f>
        <v>855466.53</v>
      </c>
      <c r="I102" s="15">
        <f>ROUND('RŠ-koeficienti-podatki-SIT'!I102/$B$195,2)</f>
        <v>305195.29</v>
      </c>
      <c r="J102" s="15">
        <f>ROUND('RŠ-koeficienti-podatki-SIT'!J102/$B$195,2)</f>
        <v>43531.96</v>
      </c>
      <c r="K102" s="15">
        <f>ROUND('RŠ-koeficienti-podatki-SIT'!K102/$B$195,2)</f>
        <v>1202779.17</v>
      </c>
      <c r="L102" s="15">
        <f>ROUND('RŠ-koeficienti-podatki-SIT'!L102/$B$195,2)</f>
        <v>3182582.21</v>
      </c>
      <c r="M102" s="15">
        <f>ROUND('RŠ-koeficienti-podatki-SIT'!M102/$B$195,2)</f>
        <v>787564.68</v>
      </c>
      <c r="N102">
        <f t="shared" si="1"/>
        <v>14657179.000000002</v>
      </c>
    </row>
    <row r="103" spans="1:14" ht="12.75">
      <c r="A103" s="7">
        <v>102</v>
      </c>
      <c r="B103" s="8" t="s">
        <v>175</v>
      </c>
      <c r="C103" s="14">
        <v>3681</v>
      </c>
      <c r="D103" s="15">
        <f>ROUND('RŠ-koeficienti-podatki-SIT'!D103/$B$195,2)</f>
        <v>253972.63</v>
      </c>
      <c r="E103" s="15">
        <f>ROUND('RŠ-koeficienti-podatki-SIT'!E103/$B$195,2)</f>
        <v>0</v>
      </c>
      <c r="F103" s="15">
        <f>ROUND('RŠ-koeficienti-podatki-SIT'!F103/$B$195,2)</f>
        <v>17267.57</v>
      </c>
      <c r="G103" s="15">
        <f>ROUND('RŠ-koeficienti-podatki-SIT'!G103/$B$195,2)</f>
        <v>599378.23</v>
      </c>
      <c r="H103" s="15">
        <f>ROUND('RŠ-koeficienti-podatki-SIT'!H103/$B$195,2)</f>
        <v>33955.1</v>
      </c>
      <c r="I103" s="15">
        <f>ROUND('RŠ-koeficienti-podatki-SIT'!I103/$B$195,2)</f>
        <v>243206.48</v>
      </c>
      <c r="J103" s="15">
        <f>ROUND('RŠ-koeficienti-podatki-SIT'!J103/$B$195,2)</f>
        <v>172863.46</v>
      </c>
      <c r="K103" s="15">
        <f>ROUND('RŠ-koeficienti-podatki-SIT'!K103/$B$195,2)</f>
        <v>120501.59</v>
      </c>
      <c r="L103" s="15">
        <f>ROUND('RŠ-koeficienti-podatki-SIT'!L103/$B$195,2)</f>
        <v>964742.95</v>
      </c>
      <c r="M103" s="15">
        <f>ROUND('RŠ-koeficienti-podatki-SIT'!M103/$B$195,2)</f>
        <v>160257.05</v>
      </c>
      <c r="N103">
        <f t="shared" si="1"/>
        <v>7759395.12</v>
      </c>
    </row>
    <row r="104" spans="1:14" ht="12.75">
      <c r="A104" s="7">
        <v>103</v>
      </c>
      <c r="B104" s="8" t="s">
        <v>176</v>
      </c>
      <c r="C104" s="14">
        <v>5037</v>
      </c>
      <c r="D104" s="15">
        <f>ROUND('RŠ-koeficienti-podatki-SIT'!D104/$B$195,2)</f>
        <v>454980.54</v>
      </c>
      <c r="E104" s="15">
        <f>ROUND('RŠ-koeficienti-podatki-SIT'!E104/$B$195,2)</f>
        <v>3836.63</v>
      </c>
      <c r="F104" s="15">
        <f>ROUND('RŠ-koeficienti-podatki-SIT'!F104/$B$195,2)</f>
        <v>74222.92</v>
      </c>
      <c r="G104" s="15">
        <f>ROUND('RŠ-koeficienti-podatki-SIT'!G104/$B$195,2)</f>
        <v>2300685.03</v>
      </c>
      <c r="H104" s="15">
        <f>ROUND('RŠ-koeficienti-podatki-SIT'!H104/$B$195,2)</f>
        <v>349413.99</v>
      </c>
      <c r="I104" s="15">
        <f>ROUND('RŠ-koeficienti-podatki-SIT'!I104/$B$195,2)</f>
        <v>506600.3</v>
      </c>
      <c r="J104" s="15">
        <f>ROUND('RŠ-koeficienti-podatki-SIT'!J104/$B$195,2)</f>
        <v>370345.49</v>
      </c>
      <c r="K104" s="15">
        <f>ROUND('RŠ-koeficienti-podatki-SIT'!K104/$B$195,2)</f>
        <v>364673.38</v>
      </c>
      <c r="L104" s="15">
        <f>ROUND('RŠ-koeficienti-podatki-SIT'!L104/$B$195,2)</f>
        <v>614288.87</v>
      </c>
      <c r="M104" s="15">
        <f>ROUND('RŠ-koeficienti-podatki-SIT'!M104/$B$195,2)</f>
        <v>145484.91</v>
      </c>
      <c r="N104">
        <f t="shared" si="1"/>
        <v>6561809.259999999</v>
      </c>
    </row>
    <row r="105" spans="1:14" ht="12.75">
      <c r="A105" s="7">
        <v>104</v>
      </c>
      <c r="B105" s="8" t="s">
        <v>177</v>
      </c>
      <c r="C105" s="14">
        <v>2665</v>
      </c>
      <c r="D105" s="15">
        <f>ROUND('RŠ-koeficienti-podatki-SIT'!D105/$B$195,2)</f>
        <v>187422.8</v>
      </c>
      <c r="E105" s="15">
        <f>ROUND('RŠ-koeficienti-podatki-SIT'!E105/$B$195,2)</f>
        <v>225.34</v>
      </c>
      <c r="F105" s="15">
        <f>ROUND('RŠ-koeficienti-podatki-SIT'!F105/$B$195,2)</f>
        <v>25567.52</v>
      </c>
      <c r="G105" s="15">
        <f>ROUND('RŠ-koeficienti-podatki-SIT'!G105/$B$195,2)</f>
        <v>178872.48</v>
      </c>
      <c r="H105" s="15">
        <f>ROUND('RŠ-koeficienti-podatki-SIT'!H105/$B$195,2)</f>
        <v>71670.01</v>
      </c>
      <c r="I105" s="15">
        <f>ROUND('RŠ-koeficienti-podatki-SIT'!I105/$B$195,2)</f>
        <v>108846.6</v>
      </c>
      <c r="J105" s="15">
        <f>ROUND('RŠ-koeficienti-podatki-SIT'!J105/$B$195,2)</f>
        <v>4185.44</v>
      </c>
      <c r="K105" s="15">
        <f>ROUND('RŠ-koeficienti-podatki-SIT'!K105/$B$195,2)</f>
        <v>348677.18</v>
      </c>
      <c r="L105" s="15">
        <f>ROUND('RŠ-koeficienti-podatki-SIT'!L105/$B$195,2)</f>
        <v>344637.79</v>
      </c>
      <c r="M105" s="15">
        <f>ROUND('RŠ-koeficienti-podatki-SIT'!M105/$B$195,2)</f>
        <v>99470.04</v>
      </c>
      <c r="N105">
        <f t="shared" si="1"/>
        <v>32830220.269999996</v>
      </c>
    </row>
    <row r="106" spans="1:14" ht="12.75">
      <c r="A106" s="9">
        <v>105</v>
      </c>
      <c r="B106" s="10" t="s">
        <v>178</v>
      </c>
      <c r="C106" s="16">
        <v>36043</v>
      </c>
      <c r="D106" s="15">
        <f>ROUND('RŠ-koeficienti-podatki-SIT'!D106/$B$195,2)</f>
        <v>5777975.3</v>
      </c>
      <c r="E106" s="15">
        <f>ROUND('RŠ-koeficienti-podatki-SIT'!E106/$B$195,2)</f>
        <v>196169.25</v>
      </c>
      <c r="F106" s="15">
        <f>ROUND('RŠ-koeficienti-podatki-SIT'!F106/$B$195,2)</f>
        <v>811333.67</v>
      </c>
      <c r="G106" s="15">
        <f>ROUND('RŠ-koeficienti-podatki-SIT'!G106/$B$195,2)</f>
        <v>8142926.89</v>
      </c>
      <c r="H106" s="15">
        <f>ROUND('RŠ-koeficienti-podatki-SIT'!H106/$B$195,2)</f>
        <v>85887.16</v>
      </c>
      <c r="I106" s="15">
        <f>ROUND('RŠ-koeficienti-podatki-SIT'!I106/$B$195,2)</f>
        <v>3976477.22</v>
      </c>
      <c r="J106" s="15">
        <f>ROUND('RŠ-koeficienti-podatki-SIT'!J106/$B$195,2)</f>
        <v>396665.83</v>
      </c>
      <c r="K106" s="15">
        <f>ROUND('RŠ-koeficienti-podatki-SIT'!K106/$B$195,2)</f>
        <v>3689571.86</v>
      </c>
      <c r="L106" s="15">
        <f>ROUND('RŠ-koeficienti-podatki-SIT'!L106/$B$195,2)</f>
        <v>7441917.04</v>
      </c>
      <c r="M106" s="15">
        <f>ROUND('RŠ-koeficienti-podatki-SIT'!M106/$B$195,2)</f>
        <v>903012.85</v>
      </c>
      <c r="N106">
        <f t="shared" si="1"/>
        <v>58803040.35</v>
      </c>
    </row>
    <row r="107" spans="1:14" ht="12.75">
      <c r="A107" s="7">
        <v>106</v>
      </c>
      <c r="B107" s="8" t="s">
        <v>179</v>
      </c>
      <c r="C107" s="14">
        <v>41434</v>
      </c>
      <c r="D107" s="15">
        <f>ROUND('RŠ-koeficienti-podatki-SIT'!D107/$B$195,2)</f>
        <v>3884977.47</v>
      </c>
      <c r="E107" s="15">
        <f>ROUND('RŠ-koeficienti-podatki-SIT'!E107/$B$195,2)</f>
        <v>46340.34</v>
      </c>
      <c r="F107" s="15">
        <f>ROUND('RŠ-koeficienti-podatki-SIT'!F107/$B$195,2)</f>
        <v>865168.59</v>
      </c>
      <c r="G107" s="15">
        <f>ROUND('RŠ-koeficienti-podatki-SIT'!G107/$B$195,2)</f>
        <v>5498456.02</v>
      </c>
      <c r="H107" s="15">
        <f>ROUND('RŠ-koeficienti-podatki-SIT'!H107/$B$195,2)</f>
        <v>2523718.91</v>
      </c>
      <c r="I107" s="15">
        <f>ROUND('RŠ-koeficienti-podatki-SIT'!I107/$B$195,2)</f>
        <v>3376919.55</v>
      </c>
      <c r="J107" s="15">
        <f>ROUND('RŠ-koeficienti-podatki-SIT'!J107/$B$195,2)</f>
        <v>46861.96</v>
      </c>
      <c r="K107" s="15">
        <f>ROUND('RŠ-koeficienti-podatki-SIT'!K107/$B$195,2)</f>
        <v>3377107.33</v>
      </c>
      <c r="L107" s="15">
        <f>ROUND('RŠ-koeficienti-podatki-SIT'!L107/$B$195,2)</f>
        <v>6421482.22</v>
      </c>
      <c r="M107" s="15">
        <f>ROUND('RŠ-koeficienti-podatki-SIT'!M107/$B$195,2)</f>
        <v>1262593.89</v>
      </c>
      <c r="N107">
        <f t="shared" si="1"/>
        <v>28123288.36</v>
      </c>
    </row>
    <row r="108" spans="1:14" ht="12.75">
      <c r="A108" s="7">
        <v>107</v>
      </c>
      <c r="B108" s="8" t="s">
        <v>180</v>
      </c>
      <c r="C108" s="14">
        <v>1700</v>
      </c>
      <c r="D108" s="15">
        <f>ROUND('RŠ-koeficienti-podatki-SIT'!D108/$B$195,2)</f>
        <v>138420.98</v>
      </c>
      <c r="E108" s="15">
        <f>ROUND('RŠ-koeficienti-podatki-SIT'!E108/$B$195,2)</f>
        <v>592.22</v>
      </c>
      <c r="F108" s="15">
        <f>ROUND('RŠ-koeficienti-podatki-SIT'!F108/$B$195,2)</f>
        <v>7422.09</v>
      </c>
      <c r="G108" s="15">
        <f>ROUND('RŠ-koeficienti-podatki-SIT'!G108/$B$195,2)</f>
        <v>92851.63</v>
      </c>
      <c r="H108" s="15">
        <f>ROUND('RŠ-koeficienti-podatki-SIT'!H108/$B$195,2)</f>
        <v>29645.74</v>
      </c>
      <c r="I108" s="15">
        <f>ROUND('RŠ-koeficienti-podatki-SIT'!I108/$B$195,2)</f>
        <v>15115.95</v>
      </c>
      <c r="J108" s="15">
        <f>ROUND('RŠ-koeficienti-podatki-SIT'!J108/$B$195,2)</f>
        <v>1070.9</v>
      </c>
      <c r="K108" s="15">
        <f>ROUND('RŠ-koeficienti-podatki-SIT'!K108/$B$195,2)</f>
        <v>32924.55</v>
      </c>
      <c r="L108" s="15">
        <f>ROUND('RŠ-koeficienti-podatki-SIT'!L108/$B$195,2)</f>
        <v>422427.42</v>
      </c>
      <c r="M108" s="15">
        <f>ROUND('RŠ-koeficienti-podatki-SIT'!M108/$B$195,2)</f>
        <v>36056.6</v>
      </c>
      <c r="N108">
        <f t="shared" si="1"/>
        <v>2608479.7</v>
      </c>
    </row>
    <row r="109" spans="1:14" ht="12.75">
      <c r="A109" s="7">
        <v>108</v>
      </c>
      <c r="B109" s="8" t="s">
        <v>181</v>
      </c>
      <c r="C109" s="14">
        <v>3958</v>
      </c>
      <c r="D109" s="15">
        <f>ROUND('RŠ-koeficienti-podatki-SIT'!D109/$B$195,2)</f>
        <v>269892.34</v>
      </c>
      <c r="E109" s="15">
        <f>ROUND('RŠ-koeficienti-podatki-SIT'!E109/$B$195,2)</f>
        <v>8604.57</v>
      </c>
      <c r="F109" s="15">
        <f>ROUND('RŠ-koeficienti-podatki-SIT'!F109/$B$195,2)</f>
        <v>72058.09</v>
      </c>
      <c r="G109" s="15">
        <f>ROUND('RŠ-koeficienti-podatki-SIT'!G109/$B$195,2)</f>
        <v>392964.45</v>
      </c>
      <c r="H109" s="15">
        <f>ROUND('RŠ-koeficienti-podatki-SIT'!H109/$B$195,2)</f>
        <v>24294.78</v>
      </c>
      <c r="I109" s="15">
        <f>ROUND('RŠ-koeficienti-podatki-SIT'!I109/$B$195,2)</f>
        <v>286521.45</v>
      </c>
      <c r="J109" s="15">
        <f>ROUND('RŠ-koeficienti-podatki-SIT'!J109/$B$195,2)</f>
        <v>13841.6</v>
      </c>
      <c r="K109" s="15">
        <f>ROUND('RŠ-koeficienti-podatki-SIT'!K109/$B$195,2)</f>
        <v>189976.63</v>
      </c>
      <c r="L109" s="15">
        <f>ROUND('RŠ-koeficienti-podatki-SIT'!L109/$B$195,2)</f>
        <v>459981.64</v>
      </c>
      <c r="M109" s="15">
        <f>ROUND('RŠ-koeficienti-podatki-SIT'!M109/$B$195,2)</f>
        <v>108158.07</v>
      </c>
      <c r="N109">
        <f t="shared" si="1"/>
        <v>13623593.900000002</v>
      </c>
    </row>
    <row r="110" spans="1:14" ht="12.75">
      <c r="A110" s="9">
        <v>109</v>
      </c>
      <c r="B110" s="10" t="s">
        <v>182</v>
      </c>
      <c r="C110" s="16">
        <v>17708</v>
      </c>
      <c r="D110" s="15">
        <f>ROUND('RŠ-koeficienti-podatki-SIT'!D110/$B$195,2)</f>
        <v>1725555</v>
      </c>
      <c r="E110" s="15">
        <f>ROUND('RŠ-koeficienti-podatki-SIT'!E110/$B$195,2)</f>
        <v>9318.14</v>
      </c>
      <c r="F110" s="15">
        <f>ROUND('RŠ-koeficienti-podatki-SIT'!F110/$B$195,2)</f>
        <v>133612.92</v>
      </c>
      <c r="G110" s="15">
        <f>ROUND('RŠ-koeficienti-podatki-SIT'!G110/$B$195,2)</f>
        <v>2493448.51</v>
      </c>
      <c r="H110" s="15">
        <f>ROUND('RŠ-koeficienti-podatki-SIT'!H110/$B$195,2)</f>
        <v>1363153.06</v>
      </c>
      <c r="I110" s="15">
        <f>ROUND('RŠ-koeficienti-podatki-SIT'!I110/$B$195,2)</f>
        <v>1630057.59</v>
      </c>
      <c r="J110" s="15">
        <f>ROUND('RŠ-koeficienti-podatki-SIT'!J110/$B$195,2)</f>
        <v>341637.46</v>
      </c>
      <c r="K110" s="15">
        <f>ROUND('RŠ-koeficienti-podatki-SIT'!K110/$B$195,2)</f>
        <v>859702.05</v>
      </c>
      <c r="L110" s="15">
        <f>ROUND('RŠ-koeficienti-podatki-SIT'!L110/$B$195,2)</f>
        <v>1247567.18</v>
      </c>
      <c r="M110" s="15">
        <f>ROUND('RŠ-koeficienti-podatki-SIT'!M110/$B$195,2)</f>
        <v>1971582.37</v>
      </c>
      <c r="N110">
        <f t="shared" si="1"/>
        <v>12072221.489999998</v>
      </c>
    </row>
    <row r="111" spans="1:14" ht="12.75">
      <c r="A111" s="9">
        <v>110</v>
      </c>
      <c r="B111" s="10" t="s">
        <v>183</v>
      </c>
      <c r="C111" s="16">
        <v>429</v>
      </c>
      <c r="D111" s="15">
        <f>ROUND('RŠ-koeficienti-podatki-SIT'!D111/$B$195,2)</f>
        <v>102194.96</v>
      </c>
      <c r="E111" s="15">
        <f>ROUND('RŠ-koeficienti-podatki-SIT'!E111/$B$195,2)</f>
        <v>0</v>
      </c>
      <c r="F111" s="15">
        <f>ROUND('RŠ-koeficienti-podatki-SIT'!F111/$B$195,2)</f>
        <v>1561.22</v>
      </c>
      <c r="G111" s="15">
        <f>ROUND('RŠ-koeficienti-podatki-SIT'!G111/$B$195,2)</f>
        <v>6905.88</v>
      </c>
      <c r="H111" s="15">
        <f>ROUND('RŠ-koeficienti-podatki-SIT'!H111/$B$195,2)</f>
        <v>15522.26</v>
      </c>
      <c r="I111" s="15">
        <f>ROUND('RŠ-koeficienti-podatki-SIT'!I111/$B$195,2)</f>
        <v>32757.47</v>
      </c>
      <c r="J111" s="15">
        <f>ROUND('RŠ-koeficienti-podatki-SIT'!J111/$B$195,2)</f>
        <v>2098.24</v>
      </c>
      <c r="K111" s="15">
        <f>ROUND('RŠ-koeficienti-podatki-SIT'!K111/$B$195,2)</f>
        <v>6808.45</v>
      </c>
      <c r="L111" s="15">
        <f>ROUND('RŠ-koeficienti-podatki-SIT'!L111/$B$195,2)</f>
        <v>17616.94</v>
      </c>
      <c r="M111" s="15">
        <f>ROUND('RŠ-koeficienti-podatki-SIT'!M111/$B$195,2)</f>
        <v>92984.79</v>
      </c>
      <c r="N111">
        <f t="shared" si="1"/>
        <v>4747185.26</v>
      </c>
    </row>
    <row r="112" spans="1:14" ht="12.75">
      <c r="A112" s="7">
        <v>111</v>
      </c>
      <c r="B112" s="8" t="s">
        <v>184</v>
      </c>
      <c r="C112" s="14">
        <v>7494</v>
      </c>
      <c r="D112" s="15">
        <f>ROUND('RŠ-koeficienti-podatki-SIT'!D112/$B$195,2)</f>
        <v>474628.61</v>
      </c>
      <c r="E112" s="15">
        <f>ROUND('RŠ-koeficienti-podatki-SIT'!E112/$B$195,2)</f>
        <v>86826.07</v>
      </c>
      <c r="F112" s="15">
        <f>ROUND('RŠ-koeficienti-podatki-SIT'!F112/$B$195,2)</f>
        <v>34088.63</v>
      </c>
      <c r="G112" s="15">
        <f>ROUND('RŠ-koeficienti-podatki-SIT'!G112/$B$195,2)</f>
        <v>1361821.9</v>
      </c>
      <c r="H112" s="15">
        <f>ROUND('RŠ-koeficienti-podatki-SIT'!H112/$B$195,2)</f>
        <v>188958.44</v>
      </c>
      <c r="I112" s="15">
        <f>ROUND('RŠ-koeficienti-podatki-SIT'!I112/$B$195,2)</f>
        <v>324582.71</v>
      </c>
      <c r="J112" s="15">
        <f>ROUND('RŠ-koeficienti-podatki-SIT'!J112/$B$195,2)</f>
        <v>29327.32</v>
      </c>
      <c r="K112" s="15">
        <f>ROUND('RŠ-koeficienti-podatki-SIT'!K112/$B$195,2)</f>
        <v>123944.25</v>
      </c>
      <c r="L112" s="15">
        <f>ROUND('RŠ-koeficienti-podatki-SIT'!L112/$B$195,2)</f>
        <v>1484626.94</v>
      </c>
      <c r="M112" s="15">
        <f>ROUND('RŠ-koeficienti-podatki-SIT'!M112/$B$195,2)</f>
        <v>352007.18</v>
      </c>
      <c r="N112">
        <f t="shared" si="1"/>
        <v>23070497.479999997</v>
      </c>
    </row>
    <row r="113" spans="1:14" ht="12.75">
      <c r="A113" s="9">
        <v>112</v>
      </c>
      <c r="B113" s="10" t="s">
        <v>185</v>
      </c>
      <c r="C113" s="16">
        <v>17456</v>
      </c>
      <c r="D113" s="15">
        <f>ROUND('RŠ-koeficienti-podatki-SIT'!D113/$B$195,2)</f>
        <v>3986984.64</v>
      </c>
      <c r="E113" s="15">
        <f>ROUND('RŠ-koeficienti-podatki-SIT'!E113/$B$195,2)</f>
        <v>15527.46</v>
      </c>
      <c r="F113" s="15">
        <f>ROUND('RŠ-koeficienti-podatki-SIT'!F113/$B$195,2)</f>
        <v>326464.7</v>
      </c>
      <c r="G113" s="15">
        <f>ROUND('RŠ-koeficienti-podatki-SIT'!G113/$B$195,2)</f>
        <v>5049891.5</v>
      </c>
      <c r="H113" s="15">
        <f>ROUND('RŠ-koeficienti-podatki-SIT'!H113/$B$195,2)</f>
        <v>222391.92</v>
      </c>
      <c r="I113" s="15">
        <f>ROUND('RŠ-koeficienti-podatki-SIT'!I113/$B$195,2)</f>
        <v>1535065.1</v>
      </c>
      <c r="J113" s="15">
        <f>ROUND('RŠ-koeficienti-podatki-SIT'!J113/$B$195,2)</f>
        <v>199841.43</v>
      </c>
      <c r="K113" s="15">
        <f>ROUND('RŠ-koeficienti-podatki-SIT'!K113/$B$195,2)</f>
        <v>2662877.65</v>
      </c>
      <c r="L113" s="15">
        <f>ROUND('RŠ-koeficienti-podatki-SIT'!L113/$B$195,2)</f>
        <v>3318302.45</v>
      </c>
      <c r="M113" s="15">
        <f>ROUND('RŠ-koeficienti-podatki-SIT'!M113/$B$195,2)</f>
        <v>1267388.58</v>
      </c>
      <c r="N113">
        <f t="shared" si="1"/>
        <v>23333794.239999995</v>
      </c>
    </row>
    <row r="114" spans="1:14" ht="12.75">
      <c r="A114" s="9">
        <v>113</v>
      </c>
      <c r="B114" s="10" t="s">
        <v>186</v>
      </c>
      <c r="C114" s="16">
        <v>5959</v>
      </c>
      <c r="D114" s="15">
        <f>ROUND('RŠ-koeficienti-podatki-SIT'!D114/$B$195,2)</f>
        <v>686648.98</v>
      </c>
      <c r="E114" s="15">
        <f>ROUND('RŠ-koeficienti-podatki-SIT'!E114/$B$195,2)</f>
        <v>2899.82</v>
      </c>
      <c r="F114" s="15">
        <f>ROUND('RŠ-koeficienti-podatki-SIT'!F114/$B$195,2)</f>
        <v>84185.52</v>
      </c>
      <c r="G114" s="15">
        <f>ROUND('RŠ-koeficienti-podatki-SIT'!G114/$B$195,2)</f>
        <v>1489547.33</v>
      </c>
      <c r="H114" s="15">
        <f>ROUND('RŠ-koeficienti-podatki-SIT'!H114/$B$195,2)</f>
        <v>701131.77</v>
      </c>
      <c r="I114" s="15">
        <f>ROUND('RŠ-koeficienti-podatki-SIT'!I114/$B$195,2)</f>
        <v>343933.81</v>
      </c>
      <c r="J114" s="15">
        <f>ROUND('RŠ-koeficienti-podatki-SIT'!J114/$B$195,2)</f>
        <v>68105.99</v>
      </c>
      <c r="K114" s="15">
        <f>ROUND('RŠ-koeficienti-podatki-SIT'!K114/$B$195,2)</f>
        <v>380913.38</v>
      </c>
      <c r="L114" s="15">
        <f>ROUND('RŠ-koeficienti-podatki-SIT'!L114/$B$195,2)</f>
        <v>449258.71</v>
      </c>
      <c r="M114" s="15">
        <f>ROUND('RŠ-koeficienti-podatki-SIT'!M114/$B$195,2)</f>
        <v>519018.5</v>
      </c>
      <c r="N114">
        <f t="shared" si="1"/>
        <v>7220684.260000002</v>
      </c>
    </row>
    <row r="115" spans="1:14" ht="12.75">
      <c r="A115" s="9">
        <v>114</v>
      </c>
      <c r="B115" s="10" t="s">
        <v>187</v>
      </c>
      <c r="C115" s="16">
        <v>3332</v>
      </c>
      <c r="D115" s="15">
        <f>ROUND('RŠ-koeficienti-podatki-SIT'!D115/$B$195,2)</f>
        <v>379093.64</v>
      </c>
      <c r="E115" s="15">
        <f>ROUND('RŠ-koeficienti-podatki-SIT'!E115/$B$195,2)</f>
        <v>4711.23</v>
      </c>
      <c r="F115" s="15">
        <f>ROUND('RŠ-koeficienti-podatki-SIT'!F115/$B$195,2)</f>
        <v>66629.11</v>
      </c>
      <c r="G115" s="15">
        <f>ROUND('RŠ-koeficienti-podatki-SIT'!G115/$B$195,2)</f>
        <v>853179.77</v>
      </c>
      <c r="H115" s="15">
        <f>ROUND('RŠ-koeficienti-podatki-SIT'!H115/$B$195,2)</f>
        <v>119345.69</v>
      </c>
      <c r="I115" s="15">
        <f>ROUND('RŠ-koeficienti-podatki-SIT'!I115/$B$195,2)</f>
        <v>122563.01</v>
      </c>
      <c r="J115" s="15">
        <f>ROUND('RŠ-koeficienti-podatki-SIT'!J115/$B$195,2)</f>
        <v>27098.98</v>
      </c>
      <c r="K115" s="15">
        <f>ROUND('RŠ-koeficienti-podatki-SIT'!K115/$B$195,2)</f>
        <v>166107.49</v>
      </c>
      <c r="L115" s="15">
        <f>ROUND('RŠ-koeficienti-podatki-SIT'!L115/$B$195,2)</f>
        <v>567013.02</v>
      </c>
      <c r="M115" s="15">
        <f>ROUND('RŠ-koeficienti-podatki-SIT'!M115/$B$195,2)</f>
        <v>180007.51</v>
      </c>
      <c r="N115">
        <f t="shared" si="1"/>
        <v>4339957.2</v>
      </c>
    </row>
    <row r="116" spans="1:14" ht="12.75">
      <c r="A116" s="9">
        <v>115</v>
      </c>
      <c r="B116" s="10" t="s">
        <v>188</v>
      </c>
      <c r="C116" s="16">
        <v>1924</v>
      </c>
      <c r="D116" s="15">
        <f>ROUND('RŠ-koeficienti-podatki-SIT'!D116/$B$195,2)</f>
        <v>643954.27</v>
      </c>
      <c r="E116" s="15">
        <f>ROUND('RŠ-koeficienti-podatki-SIT'!E116/$B$195,2)</f>
        <v>3798.88</v>
      </c>
      <c r="F116" s="15">
        <f>ROUND('RŠ-koeficienti-podatki-SIT'!F116/$B$195,2)</f>
        <v>1642.53</v>
      </c>
      <c r="G116" s="15">
        <f>ROUND('RŠ-koeficienti-podatki-SIT'!G116/$B$195,2)</f>
        <v>11577.54</v>
      </c>
      <c r="H116" s="15">
        <f>ROUND('RŠ-koeficienti-podatki-SIT'!H116/$B$195,2)</f>
        <v>57459.89</v>
      </c>
      <c r="I116" s="15">
        <f>ROUND('RŠ-koeficienti-podatki-SIT'!I116/$B$195,2)</f>
        <v>29915.27</v>
      </c>
      <c r="J116" s="15">
        <f>ROUND('RŠ-koeficienti-podatki-SIT'!J116/$B$195,2)</f>
        <v>1988.18</v>
      </c>
      <c r="K116" s="15">
        <f>ROUND('RŠ-koeficienti-podatki-SIT'!K116/$B$195,2)</f>
        <v>54198.49</v>
      </c>
      <c r="L116" s="15">
        <f>ROUND('RŠ-koeficienti-podatki-SIT'!L116/$B$195,2)</f>
        <v>921802.39</v>
      </c>
      <c r="M116" s="15">
        <f>ROUND('RŠ-koeficienti-podatki-SIT'!M116/$B$195,2)</f>
        <v>122614.31</v>
      </c>
      <c r="N116">
        <f t="shared" si="1"/>
        <v>3553523.44</v>
      </c>
    </row>
    <row r="117" spans="1:14" ht="12.75">
      <c r="A117" s="7">
        <v>116</v>
      </c>
      <c r="B117" s="8" t="s">
        <v>189</v>
      </c>
      <c r="C117" s="14">
        <v>2752</v>
      </c>
      <c r="D117" s="15">
        <f>ROUND('RŠ-koeficienti-podatki-SIT'!D117/$B$195,2)</f>
        <v>200095.98</v>
      </c>
      <c r="E117" s="15">
        <f>ROUND('RŠ-koeficienti-podatki-SIT'!E117/$B$195,2)</f>
        <v>2395.26</v>
      </c>
      <c r="F117" s="15">
        <f>ROUND('RŠ-koeficienti-podatki-SIT'!F117/$B$195,2)</f>
        <v>55900.52</v>
      </c>
      <c r="G117" s="15">
        <f>ROUND('RŠ-koeficienti-podatki-SIT'!G117/$B$195,2)</f>
        <v>667855.95</v>
      </c>
      <c r="H117" s="15">
        <f>ROUND('RŠ-koeficienti-podatki-SIT'!H117/$B$195,2)</f>
        <v>66883.66</v>
      </c>
      <c r="I117" s="15">
        <f>ROUND('RŠ-koeficienti-podatki-SIT'!I117/$B$195,2)</f>
        <v>114797.2</v>
      </c>
      <c r="J117" s="15">
        <f>ROUND('RŠ-koeficienti-podatki-SIT'!J117/$B$195,2)</f>
        <v>3538.64</v>
      </c>
      <c r="K117" s="15">
        <f>ROUND('RŠ-koeficienti-podatki-SIT'!K117/$B$195,2)</f>
        <v>108183.11</v>
      </c>
      <c r="L117" s="15">
        <f>ROUND('RŠ-koeficienti-podatki-SIT'!L117/$B$195,2)</f>
        <v>359230.51</v>
      </c>
      <c r="M117" s="15">
        <f>ROUND('RŠ-koeficienti-podatki-SIT'!M117/$B$195,2)</f>
        <v>121014.86</v>
      </c>
      <c r="N117">
        <f t="shared" si="1"/>
        <v>4625076.54</v>
      </c>
    </row>
    <row r="118" spans="1:14" ht="12.75">
      <c r="A118" s="7">
        <v>117</v>
      </c>
      <c r="B118" s="8" t="s">
        <v>190</v>
      </c>
      <c r="C118" s="14">
        <v>5420</v>
      </c>
      <c r="D118" s="15">
        <f>ROUND('RŠ-koeficienti-podatki-SIT'!D118/$B$195,2)</f>
        <v>338420.13</v>
      </c>
      <c r="E118" s="15">
        <f>ROUND('RŠ-koeficienti-podatki-SIT'!E118/$B$195,2)</f>
        <v>3417.63</v>
      </c>
      <c r="F118" s="15">
        <f>ROUND('RŠ-koeficienti-podatki-SIT'!F118/$B$195,2)</f>
        <v>41812.72</v>
      </c>
      <c r="G118" s="15">
        <f>ROUND('RŠ-koeficienti-podatki-SIT'!G118/$B$195,2)</f>
        <v>460528.29</v>
      </c>
      <c r="H118" s="15">
        <f>ROUND('RŠ-koeficienti-podatki-SIT'!H118/$B$195,2)</f>
        <v>226110</v>
      </c>
      <c r="I118" s="15">
        <f>ROUND('RŠ-koeficienti-podatki-SIT'!I118/$B$195,2)</f>
        <v>335411.45</v>
      </c>
      <c r="J118" s="15">
        <f>ROUND('RŠ-koeficienti-podatki-SIT'!J118/$B$195,2)</f>
        <v>5045.07</v>
      </c>
      <c r="K118" s="15">
        <f>ROUND('RŠ-koeficienti-podatki-SIT'!K118/$B$195,2)</f>
        <v>411170.92</v>
      </c>
      <c r="L118" s="15">
        <f>ROUND('RŠ-koeficienti-podatki-SIT'!L118/$B$195,2)</f>
        <v>999841.43</v>
      </c>
      <c r="M118" s="15">
        <f>ROUND('RŠ-koeficienti-podatki-SIT'!M118/$B$195,2)</f>
        <v>95251.21</v>
      </c>
      <c r="N118">
        <f t="shared" si="1"/>
        <v>11512639.39</v>
      </c>
    </row>
    <row r="119" spans="1:14" ht="12.75">
      <c r="A119" s="9">
        <v>118</v>
      </c>
      <c r="B119" s="10" t="s">
        <v>191</v>
      </c>
      <c r="C119" s="16">
        <v>14739</v>
      </c>
      <c r="D119" s="15">
        <f>ROUND('RŠ-koeficienti-podatki-SIT'!D119/$B$195,2)</f>
        <v>1536492.24</v>
      </c>
      <c r="E119" s="15">
        <f>ROUND('RŠ-koeficienti-podatki-SIT'!E119/$B$195,2)</f>
        <v>66328.66</v>
      </c>
      <c r="F119" s="15">
        <f>ROUND('RŠ-koeficienti-podatki-SIT'!F119/$B$195,2)</f>
        <v>181434.65</v>
      </c>
      <c r="G119" s="15">
        <f>ROUND('RŠ-koeficienti-podatki-SIT'!G119/$B$195,2)</f>
        <v>1368632.11</v>
      </c>
      <c r="H119" s="15">
        <f>ROUND('RŠ-koeficienti-podatki-SIT'!H119/$B$195,2)</f>
        <v>385236.19</v>
      </c>
      <c r="I119" s="15">
        <f>ROUND('RŠ-koeficienti-podatki-SIT'!I119/$B$195,2)</f>
        <v>1361696.71</v>
      </c>
      <c r="J119" s="15">
        <f>ROUND('RŠ-koeficienti-podatki-SIT'!J119/$B$195,2)</f>
        <v>188052.91</v>
      </c>
      <c r="K119" s="15">
        <f>ROUND('RŠ-koeficienti-podatki-SIT'!K119/$B$195,2)</f>
        <v>815573.36</v>
      </c>
      <c r="L119" s="15">
        <f>ROUND('RŠ-koeficienti-podatki-SIT'!L119/$B$195,2)</f>
        <v>2182223.34</v>
      </c>
      <c r="M119" s="15">
        <f>ROUND('RŠ-koeficienti-podatki-SIT'!M119/$B$195,2)</f>
        <v>489801.37</v>
      </c>
      <c r="N119">
        <f t="shared" si="1"/>
        <v>11147245.499999998</v>
      </c>
    </row>
    <row r="120" spans="1:14" ht="12.75">
      <c r="A120" s="7">
        <v>119</v>
      </c>
      <c r="B120" s="8" t="s">
        <v>192</v>
      </c>
      <c r="C120" s="14">
        <v>4623</v>
      </c>
      <c r="D120" s="15">
        <f>ROUND('RŠ-koeficienti-podatki-SIT'!D120/$B$195,2)</f>
        <v>310636.79</v>
      </c>
      <c r="E120" s="15">
        <f>ROUND('RŠ-koeficienti-podatki-SIT'!E120/$B$195,2)</f>
        <v>1723.42</v>
      </c>
      <c r="F120" s="15">
        <f>ROUND('RŠ-koeficienti-podatki-SIT'!F120/$B$195,2)</f>
        <v>48130.53</v>
      </c>
      <c r="G120" s="15">
        <f>ROUND('RŠ-koeficienti-podatki-SIT'!G120/$B$195,2)</f>
        <v>586175.1</v>
      </c>
      <c r="H120" s="15">
        <f>ROUND('RŠ-koeficienti-podatki-SIT'!H120/$B$195,2)</f>
        <v>215318.81</v>
      </c>
      <c r="I120" s="15">
        <f>ROUND('RŠ-koeficienti-podatki-SIT'!I120/$B$195,2)</f>
        <v>288436.82</v>
      </c>
      <c r="J120" s="15">
        <f>ROUND('RŠ-koeficienti-podatki-SIT'!J120/$B$195,2)</f>
        <v>4744.62</v>
      </c>
      <c r="K120" s="15">
        <f>ROUND('RŠ-koeficienti-podatki-SIT'!K120/$B$195,2)</f>
        <v>150212.82</v>
      </c>
      <c r="L120" s="15">
        <f>ROUND('RŠ-koeficienti-podatki-SIT'!L120/$B$195,2)</f>
        <v>785561.68</v>
      </c>
      <c r="M120" s="15">
        <f>ROUND('RŠ-koeficienti-podatki-SIT'!M120/$B$195,2)</f>
        <v>161471.37</v>
      </c>
      <c r="N120">
        <f t="shared" si="1"/>
        <v>4728580.529999999</v>
      </c>
    </row>
    <row r="121" spans="1:14" ht="12.75">
      <c r="A121" s="9">
        <v>120</v>
      </c>
      <c r="B121" s="10" t="s">
        <v>193</v>
      </c>
      <c r="C121" s="16">
        <v>3168</v>
      </c>
      <c r="D121" s="15">
        <f>ROUND('RŠ-koeficienti-podatki-SIT'!D121/$B$195,2)</f>
        <v>313574.53</v>
      </c>
      <c r="E121" s="15">
        <f>ROUND('RŠ-koeficienti-podatki-SIT'!E121/$B$195,2)</f>
        <v>3417.63</v>
      </c>
      <c r="F121" s="15">
        <f>ROUND('RŠ-koeficienti-podatki-SIT'!F121/$B$195,2)</f>
        <v>41616.59</v>
      </c>
      <c r="G121" s="15">
        <f>ROUND('RŠ-koeficienti-podatki-SIT'!G121/$B$195,2)</f>
        <v>180562.51</v>
      </c>
      <c r="H121" s="15">
        <f>ROUND('RŠ-koeficienti-podatki-SIT'!H121/$B$195,2)</f>
        <v>134376.56</v>
      </c>
      <c r="I121" s="15">
        <f>ROUND('RŠ-koeficienti-podatki-SIT'!I121/$B$195,2)</f>
        <v>115393.92</v>
      </c>
      <c r="J121" s="15">
        <f>ROUND('RŠ-koeficienti-podatki-SIT'!J121/$B$195,2)</f>
        <v>5099.32</v>
      </c>
      <c r="K121" s="15">
        <f>ROUND('RŠ-koeficienti-podatki-SIT'!K121/$B$195,2)</f>
        <v>51894.51</v>
      </c>
      <c r="L121" s="15">
        <f>ROUND('RŠ-koeficienti-podatki-SIT'!L121/$B$195,2)</f>
        <v>1256200.97</v>
      </c>
      <c r="M121" s="15">
        <f>ROUND('RŠ-koeficienti-podatki-SIT'!M121/$B$195,2)</f>
        <v>66241.03</v>
      </c>
      <c r="N121">
        <f t="shared" si="1"/>
        <v>6024080.27</v>
      </c>
    </row>
    <row r="122" spans="1:14" ht="12.75">
      <c r="A122" s="7">
        <v>121</v>
      </c>
      <c r="B122" s="8" t="s">
        <v>194</v>
      </c>
      <c r="C122" s="14">
        <v>6620</v>
      </c>
      <c r="D122" s="15">
        <f>ROUND('RŠ-koeficienti-podatki-SIT'!D122/$B$195,2)</f>
        <v>612840.09</v>
      </c>
      <c r="E122" s="15">
        <f>ROUND('RŠ-koeficienti-podatki-SIT'!E122/$B$195,2)</f>
        <v>3438.49</v>
      </c>
      <c r="F122" s="15">
        <f>ROUND('RŠ-koeficienti-podatki-SIT'!F122/$B$195,2)</f>
        <v>24161.24</v>
      </c>
      <c r="G122" s="15">
        <f>ROUND('RŠ-koeficienti-podatki-SIT'!G122/$B$195,2)</f>
        <v>987214.15</v>
      </c>
      <c r="H122" s="15">
        <f>ROUND('RŠ-koeficienti-podatki-SIT'!H122/$B$195,2)</f>
        <v>319942.41</v>
      </c>
      <c r="I122" s="15">
        <f>ROUND('RŠ-koeficienti-podatki-SIT'!I122/$B$195,2)</f>
        <v>250254.55</v>
      </c>
      <c r="J122" s="15">
        <f>ROUND('RŠ-koeficienti-podatki-SIT'!J122/$B$195,2)</f>
        <v>42868.47</v>
      </c>
      <c r="K122" s="15">
        <f>ROUND('RŠ-koeficienti-podatki-SIT'!K122/$B$195,2)</f>
        <v>319475.05</v>
      </c>
      <c r="L122" s="15">
        <f>ROUND('RŠ-koeficienti-podatki-SIT'!L122/$B$195,2)</f>
        <v>1076139.21</v>
      </c>
      <c r="M122" s="15">
        <f>ROUND('RŠ-koeficienti-podatki-SIT'!M122/$B$195,2)</f>
        <v>209581.04</v>
      </c>
      <c r="N122">
        <f t="shared" si="1"/>
        <v>22857742.93</v>
      </c>
    </row>
    <row r="123" spans="1:14" ht="12.75">
      <c r="A123" s="9">
        <v>122</v>
      </c>
      <c r="B123" s="10" t="s">
        <v>195</v>
      </c>
      <c r="C123" s="16">
        <v>23832</v>
      </c>
      <c r="D123" s="15">
        <f>ROUND('RŠ-koeficienti-podatki-SIT'!D123/$B$195,2)</f>
        <v>3344591.89</v>
      </c>
      <c r="E123" s="15">
        <f>ROUND('RŠ-koeficienti-podatki-SIT'!E123/$B$195,2)</f>
        <v>33792.36</v>
      </c>
      <c r="F123" s="15">
        <f>ROUND('RŠ-koeficienti-podatki-SIT'!F123/$B$195,2)</f>
        <v>186433.82</v>
      </c>
      <c r="G123" s="15">
        <f>ROUND('RŠ-koeficienti-podatki-SIT'!G123/$B$195,2)</f>
        <v>2713449.34</v>
      </c>
      <c r="H123" s="15">
        <f>ROUND('RŠ-koeficienti-podatki-SIT'!H123/$B$195,2)</f>
        <v>4587927.72</v>
      </c>
      <c r="I123" s="15">
        <f>ROUND('RŠ-koeficienti-podatki-SIT'!I123/$B$195,2)</f>
        <v>1078976.8</v>
      </c>
      <c r="J123" s="15">
        <f>ROUND('RŠ-koeficienti-podatki-SIT'!J123/$B$195,2)</f>
        <v>181705.89</v>
      </c>
      <c r="K123" s="15">
        <f>ROUND('RŠ-koeficienti-podatki-SIT'!K123/$B$195,2)</f>
        <v>1885686.86</v>
      </c>
      <c r="L123" s="15">
        <f>ROUND('RŠ-koeficienti-podatki-SIT'!L123/$B$195,2)</f>
        <v>4053417.63</v>
      </c>
      <c r="M123" s="15">
        <f>ROUND('RŠ-koeficienti-podatki-SIT'!M123/$B$195,2)</f>
        <v>915393.92</v>
      </c>
      <c r="N123">
        <f t="shared" si="1"/>
        <v>24073332.290000003</v>
      </c>
    </row>
    <row r="124" spans="1:14" ht="12.75">
      <c r="A124" s="9">
        <v>123</v>
      </c>
      <c r="B124" s="10" t="s">
        <v>196</v>
      </c>
      <c r="C124" s="16">
        <v>6301</v>
      </c>
      <c r="D124" s="15">
        <f>ROUND('RŠ-koeficienti-podatki-SIT'!D124/$B$195,2)</f>
        <v>679930.29</v>
      </c>
      <c r="E124" s="15">
        <f>ROUND('RŠ-koeficienti-podatki-SIT'!E124/$B$195,2)</f>
        <v>0</v>
      </c>
      <c r="F124" s="15">
        <f>ROUND('RŠ-koeficienti-podatki-SIT'!F124/$B$195,2)</f>
        <v>76597.52</v>
      </c>
      <c r="G124" s="15">
        <f>ROUND('RŠ-koeficienti-podatki-SIT'!G124/$B$195,2)</f>
        <v>1316116.07</v>
      </c>
      <c r="H124" s="15">
        <f>ROUND('RŠ-koeficienti-podatki-SIT'!H124/$B$195,2)</f>
        <v>723329.05</v>
      </c>
      <c r="I124" s="15">
        <f>ROUND('RŠ-koeficienti-podatki-SIT'!I124/$B$195,2)</f>
        <v>692787.84</v>
      </c>
      <c r="J124" s="15">
        <f>ROUND('RŠ-koeficienti-podatki-SIT'!J124/$B$195,2)</f>
        <v>215635.36</v>
      </c>
      <c r="K124" s="15">
        <f>ROUND('RŠ-koeficienti-podatki-SIT'!K124/$B$195,2)</f>
        <v>205346.96</v>
      </c>
      <c r="L124" s="15">
        <f>ROUND('RŠ-koeficienti-podatki-SIT'!L124/$B$195,2)</f>
        <v>917218.28</v>
      </c>
      <c r="M124" s="15">
        <f>ROUND('RŠ-koeficienti-podatki-SIT'!M124/$B$195,2)</f>
        <v>234861.69</v>
      </c>
      <c r="N124">
        <f t="shared" si="1"/>
        <v>8311851.380000001</v>
      </c>
    </row>
    <row r="125" spans="1:14" ht="12.75">
      <c r="A125" s="7">
        <v>124</v>
      </c>
      <c r="B125" s="8" t="s">
        <v>197</v>
      </c>
      <c r="C125" s="14">
        <v>6292</v>
      </c>
      <c r="D125" s="15">
        <f>ROUND('RŠ-koeficienti-podatki-SIT'!D125/$B$195,2)</f>
        <v>488011.18</v>
      </c>
      <c r="E125" s="15">
        <f>ROUND('RŠ-koeficienti-podatki-SIT'!E125/$B$195,2)</f>
        <v>2094.81</v>
      </c>
      <c r="F125" s="15">
        <f>ROUND('RŠ-koeficienti-podatki-SIT'!F125/$B$195,2)</f>
        <v>81856.12</v>
      </c>
      <c r="G125" s="15">
        <f>ROUND('RŠ-koeficienti-podatki-SIT'!G125/$B$195,2)</f>
        <v>609046.9</v>
      </c>
      <c r="H125" s="15">
        <f>ROUND('RŠ-koeficienti-podatki-SIT'!H125/$B$195,2)</f>
        <v>380666.83</v>
      </c>
      <c r="I125" s="15">
        <f>ROUND('RŠ-koeficienti-podatki-SIT'!I125/$B$195,2)</f>
        <v>204811.38</v>
      </c>
      <c r="J125" s="15">
        <f>ROUND('RŠ-koeficienti-podatki-SIT'!J125/$B$195,2)</f>
        <v>14271.41</v>
      </c>
      <c r="K125" s="15">
        <f>ROUND('RŠ-koeficienti-podatki-SIT'!K125/$B$195,2)</f>
        <v>243920.05</v>
      </c>
      <c r="L125" s="15">
        <f>ROUND('RŠ-koeficienti-podatki-SIT'!L125/$B$195,2)</f>
        <v>952436.99</v>
      </c>
      <c r="M125" s="15">
        <f>ROUND('RŠ-koeficienti-podatki-SIT'!M125/$B$195,2)</f>
        <v>260319.65</v>
      </c>
      <c r="N125">
        <f t="shared" si="1"/>
        <v>5952562.94</v>
      </c>
    </row>
    <row r="126" spans="1:14" ht="12.75">
      <c r="A126" s="7">
        <v>125</v>
      </c>
      <c r="B126" s="8" t="s">
        <v>198</v>
      </c>
      <c r="C126" s="14">
        <v>4646</v>
      </c>
      <c r="D126" s="15">
        <f>ROUND('RŠ-koeficienti-podatki-SIT'!D126/$B$195,2)</f>
        <v>395714.4</v>
      </c>
      <c r="E126" s="15">
        <f>ROUND('RŠ-koeficienti-podatki-SIT'!E126/$B$195,2)</f>
        <v>7786.68</v>
      </c>
      <c r="F126" s="15">
        <f>ROUND('RŠ-koeficienti-podatki-SIT'!F126/$B$195,2)</f>
        <v>67292.61</v>
      </c>
      <c r="G126" s="15">
        <f>ROUND('RŠ-koeficienti-podatki-SIT'!G126/$B$195,2)</f>
        <v>389283.93</v>
      </c>
      <c r="H126" s="15">
        <f>ROUND('RŠ-koeficienti-podatki-SIT'!H126/$B$195,2)</f>
        <v>101660.82</v>
      </c>
      <c r="I126" s="15">
        <f>ROUND('RŠ-koeficienti-podatki-SIT'!I126/$B$195,2)</f>
        <v>502073.94</v>
      </c>
      <c r="J126" s="15">
        <f>ROUND('RŠ-koeficienti-podatki-SIT'!J126/$B$195,2)</f>
        <v>37994.49</v>
      </c>
      <c r="K126" s="15">
        <f>ROUND('RŠ-koeficienti-podatki-SIT'!K126/$B$195,2)</f>
        <v>288228.18</v>
      </c>
      <c r="L126" s="15">
        <f>ROUND('RŠ-koeficienti-podatki-SIT'!L126/$B$195,2)</f>
        <v>809109.5</v>
      </c>
      <c r="M126" s="15">
        <f>ROUND('RŠ-koeficienti-podatki-SIT'!M126/$B$195,2)</f>
        <v>105045.07</v>
      </c>
      <c r="N126">
        <f t="shared" si="1"/>
        <v>5762320.069999999</v>
      </c>
    </row>
    <row r="127" spans="1:14" ht="12.75">
      <c r="A127" s="7">
        <v>126</v>
      </c>
      <c r="B127" s="8" t="s">
        <v>199</v>
      </c>
      <c r="C127" s="14">
        <v>5314</v>
      </c>
      <c r="D127" s="15">
        <f>ROUND('RŠ-koeficienti-podatki-SIT'!D127/$B$195,2)</f>
        <v>333987.41</v>
      </c>
      <c r="E127" s="15">
        <f>ROUND('RŠ-koeficienti-podatki-SIT'!E127/$B$195,2)</f>
        <v>7932.16</v>
      </c>
      <c r="F127" s="15">
        <f>ROUND('RŠ-koeficienti-podatki-SIT'!F127/$B$195,2)</f>
        <v>67906.6</v>
      </c>
      <c r="G127" s="15">
        <f>ROUND('RŠ-koeficienti-podatki-SIT'!G127/$B$195,2)</f>
        <v>642658.26</v>
      </c>
      <c r="H127" s="15">
        <f>ROUND('RŠ-koeficienti-podatki-SIT'!H127/$B$195,2)</f>
        <v>398069.95</v>
      </c>
      <c r="I127" s="15">
        <f>ROUND('RŠ-koeficienti-podatki-SIT'!I127/$B$195,2)</f>
        <v>395405.35</v>
      </c>
      <c r="J127" s="15">
        <f>ROUND('RŠ-koeficienti-podatki-SIT'!J127/$B$195,2)</f>
        <v>86383.7</v>
      </c>
      <c r="K127" s="15">
        <f>ROUND('RŠ-koeficienti-podatki-SIT'!K127/$B$195,2)</f>
        <v>142919.51</v>
      </c>
      <c r="L127" s="15">
        <f>ROUND('RŠ-koeficienti-podatki-SIT'!L127/$B$195,2)</f>
        <v>848306.87</v>
      </c>
      <c r="M127" s="15">
        <f>ROUND('RŠ-koeficienti-podatki-SIT'!M127/$B$195,2)</f>
        <v>124600.64</v>
      </c>
      <c r="N127">
        <f t="shared" si="1"/>
        <v>6806976.11</v>
      </c>
    </row>
    <row r="128" spans="1:14" ht="12.75">
      <c r="A128" s="7">
        <v>127</v>
      </c>
      <c r="B128" s="8" t="s">
        <v>200</v>
      </c>
      <c r="C128" s="14">
        <v>6275</v>
      </c>
      <c r="D128" s="15">
        <f>ROUND('RŠ-koeficienti-podatki-SIT'!D128/$B$195,2)</f>
        <v>489212.99</v>
      </c>
      <c r="E128" s="15">
        <f>ROUND('RŠ-koeficienti-podatki-SIT'!E128/$B$195,2)</f>
        <v>4919.88</v>
      </c>
      <c r="F128" s="15">
        <f>ROUND('RŠ-koeficienti-podatki-SIT'!F128/$B$195,2)</f>
        <v>40026.71</v>
      </c>
      <c r="G128" s="15">
        <f>ROUND('RŠ-koeficienti-podatki-SIT'!G128/$B$195,2)</f>
        <v>828380.07</v>
      </c>
      <c r="H128" s="15">
        <f>ROUND('RŠ-koeficienti-podatki-SIT'!H128/$B$195,2)</f>
        <v>153776.5</v>
      </c>
      <c r="I128" s="15">
        <f>ROUND('RŠ-koeficienti-podatki-SIT'!I128/$B$195,2)</f>
        <v>217655.65</v>
      </c>
      <c r="J128" s="15">
        <f>ROUND('RŠ-koeficienti-podatki-SIT'!J128/$B$195,2)</f>
        <v>15318.81</v>
      </c>
      <c r="K128" s="15">
        <f>ROUND('RŠ-koeficienti-podatki-SIT'!K128/$B$195,2)</f>
        <v>309259.72</v>
      </c>
      <c r="L128" s="15">
        <f>ROUND('RŠ-koeficienti-podatki-SIT'!L128/$B$195,2)</f>
        <v>1466007.34</v>
      </c>
      <c r="M128" s="15">
        <f>ROUND('RŠ-koeficienti-podatki-SIT'!M128/$B$195,2)</f>
        <v>222658.99</v>
      </c>
      <c r="N128">
        <f t="shared" si="1"/>
        <v>15999002.979999999</v>
      </c>
    </row>
    <row r="129" spans="1:14" ht="12.75">
      <c r="A129" s="7">
        <v>128</v>
      </c>
      <c r="B129" s="8" t="s">
        <v>201</v>
      </c>
      <c r="C129" s="14">
        <v>18404</v>
      </c>
      <c r="D129" s="15">
        <f>ROUND('RŠ-koeficienti-podatki-SIT'!D129/$B$195,2)</f>
        <v>1380345.52</v>
      </c>
      <c r="E129" s="15">
        <f>ROUND('RŠ-koeficienti-podatki-SIT'!E129/$B$195,2)</f>
        <v>23777.33</v>
      </c>
      <c r="F129" s="15">
        <f>ROUND('RŠ-koeficienti-podatki-SIT'!F129/$B$195,2)</f>
        <v>216992.15</v>
      </c>
      <c r="G129" s="15">
        <f>ROUND('RŠ-koeficienti-podatki-SIT'!G129/$B$195,2)</f>
        <v>2192851.78</v>
      </c>
      <c r="H129" s="15">
        <f>ROUND('RŠ-koeficienti-podatki-SIT'!H129/$B$195,2)</f>
        <v>2816766.82</v>
      </c>
      <c r="I129" s="15">
        <f>ROUND('RŠ-koeficienti-podatki-SIT'!I129/$B$195,2)</f>
        <v>864104.49</v>
      </c>
      <c r="J129" s="15">
        <f>ROUND('RŠ-koeficienti-podatki-SIT'!J129/$B$195,2)</f>
        <v>63795.69</v>
      </c>
      <c r="K129" s="15">
        <f>ROUND('RŠ-koeficienti-podatki-SIT'!K129/$B$195,2)</f>
        <v>1336337.84</v>
      </c>
      <c r="L129" s="15">
        <f>ROUND('RŠ-koeficienti-podatki-SIT'!L129/$B$195,2)</f>
        <v>2921448.84</v>
      </c>
      <c r="M129" s="15">
        <f>ROUND('RŠ-koeficienti-podatki-SIT'!M129/$B$195,2)</f>
        <v>410686.86</v>
      </c>
      <c r="N129">
        <f t="shared" si="1"/>
        <v>19250078.740000002</v>
      </c>
    </row>
    <row r="130" spans="1:14" ht="12.75">
      <c r="A130" s="7">
        <v>129</v>
      </c>
      <c r="B130" s="8" t="s">
        <v>202</v>
      </c>
      <c r="C130" s="14">
        <v>12279</v>
      </c>
      <c r="D130" s="15">
        <f>ROUND('RŠ-koeficienti-podatki-SIT'!D130/$B$195,2)</f>
        <v>1068185.61</v>
      </c>
      <c r="E130" s="15">
        <f>ROUND('RŠ-koeficienti-podatki-SIT'!E130/$B$195,2)</f>
        <v>19571.02</v>
      </c>
      <c r="F130" s="15">
        <f>ROUND('RŠ-koeficienti-podatki-SIT'!F130/$B$195,2)</f>
        <v>102366.05</v>
      </c>
      <c r="G130" s="15">
        <f>ROUND('RŠ-koeficienti-podatki-SIT'!G130/$B$195,2)</f>
        <v>1590118.51</v>
      </c>
      <c r="H130" s="15">
        <f>ROUND('RŠ-koeficienti-podatki-SIT'!H130/$B$195,2)</f>
        <v>557331.83</v>
      </c>
      <c r="I130" s="15">
        <f>ROUND('RŠ-koeficienti-podatki-SIT'!I130/$B$195,2)</f>
        <v>536066.6</v>
      </c>
      <c r="J130" s="15">
        <f>ROUND('RŠ-koeficienti-podatki-SIT'!J130/$B$195,2)</f>
        <v>75913.87</v>
      </c>
      <c r="K130" s="15">
        <f>ROUND('RŠ-koeficienti-podatki-SIT'!K130/$B$195,2)</f>
        <v>1144942.41</v>
      </c>
      <c r="L130" s="15">
        <f>ROUND('RŠ-koeficienti-podatki-SIT'!L130/$B$195,2)</f>
        <v>1515565.01</v>
      </c>
      <c r="M130" s="15">
        <f>ROUND('RŠ-koeficienti-podatki-SIT'!M130/$B$195,2)</f>
        <v>382227.51</v>
      </c>
      <c r="N130">
        <f t="shared" si="1"/>
        <v>7657570.48</v>
      </c>
    </row>
    <row r="131" spans="1:14" ht="12.75">
      <c r="A131" s="9">
        <v>130</v>
      </c>
      <c r="B131" s="10" t="s">
        <v>203</v>
      </c>
      <c r="C131" s="16">
        <v>1350</v>
      </c>
      <c r="D131" s="15">
        <f>ROUND('RŠ-koeficienti-podatki-SIT'!D131/$B$195,2)</f>
        <v>149594.88</v>
      </c>
      <c r="E131" s="15">
        <f>ROUND('RŠ-koeficienti-podatki-SIT'!E131/$B$195,2)</f>
        <v>8366.2</v>
      </c>
      <c r="F131" s="15">
        <f>ROUND('RŠ-koeficienti-podatki-SIT'!F131/$B$195,2)</f>
        <v>6566.14</v>
      </c>
      <c r="G131" s="15">
        <f>ROUND('RŠ-koeficienti-podatki-SIT'!G131/$B$195,2)</f>
        <v>98384.57</v>
      </c>
      <c r="H131" s="15">
        <f>ROUND('RŠ-koeficienti-podatki-SIT'!H131/$B$195,2)</f>
        <v>51996.3</v>
      </c>
      <c r="I131" s="15">
        <f>ROUND('RŠ-koeficienti-podatki-SIT'!I131/$B$195,2)</f>
        <v>14048.12</v>
      </c>
      <c r="J131" s="15">
        <f>ROUND('RŠ-koeficienti-podatki-SIT'!J131/$B$195,2)</f>
        <v>13954.34</v>
      </c>
      <c r="K131" s="15">
        <f>ROUND('RŠ-koeficienti-podatki-SIT'!K131/$B$195,2)</f>
        <v>127375.12</v>
      </c>
      <c r="L131" s="15">
        <f>ROUND('RŠ-koeficienti-podatki-SIT'!L131/$B$195,2)</f>
        <v>145938.9</v>
      </c>
      <c r="M131" s="15">
        <f>ROUND('RŠ-koeficienti-podatki-SIT'!M131/$B$195,2)</f>
        <v>35428.49</v>
      </c>
      <c r="N131">
        <f aca="true" t="shared" si="2" ref="N131:N194">SUM(C131:M132)</f>
        <v>5701351.62</v>
      </c>
    </row>
    <row r="132" spans="1:14" ht="12.75">
      <c r="A132" s="7">
        <v>131</v>
      </c>
      <c r="B132" s="8" t="s">
        <v>204</v>
      </c>
      <c r="C132" s="14">
        <v>9194</v>
      </c>
      <c r="D132" s="15">
        <f>ROUND('RŠ-koeficienti-podatki-SIT'!D132/$B$195,2)</f>
        <v>819550.16</v>
      </c>
      <c r="E132" s="15">
        <f>ROUND('RŠ-koeficienti-podatki-SIT'!E132/$B$195,2)</f>
        <v>2098.98</v>
      </c>
      <c r="F132" s="15">
        <f>ROUND('RŠ-koeficienti-podatki-SIT'!F132/$B$195,2)</f>
        <v>114492.57</v>
      </c>
      <c r="G132" s="15">
        <f>ROUND('RŠ-koeficienti-podatki-SIT'!G132/$B$195,2)</f>
        <v>789221.33</v>
      </c>
      <c r="H132" s="15">
        <f>ROUND('RŠ-koeficienti-podatki-SIT'!H132/$B$195,2)</f>
        <v>406580.7</v>
      </c>
      <c r="I132" s="15">
        <f>ROUND('RŠ-koeficienti-podatki-SIT'!I132/$B$195,2)</f>
        <v>395622.6</v>
      </c>
      <c r="J132" s="15">
        <f>ROUND('RŠ-koeficienti-podatki-SIT'!J132/$B$195,2)</f>
        <v>43594.56</v>
      </c>
      <c r="K132" s="15">
        <f>ROUND('RŠ-koeficienti-podatki-SIT'!K132/$B$195,2)</f>
        <v>980950.59</v>
      </c>
      <c r="L132" s="15">
        <f>ROUND('RŠ-koeficienti-podatki-SIT'!L132/$B$195,2)</f>
        <v>1230403.94</v>
      </c>
      <c r="M132" s="15">
        <f>ROUND('RŠ-koeficienti-podatki-SIT'!M132/$B$195,2)</f>
        <v>256639.13</v>
      </c>
      <c r="N132">
        <f t="shared" si="2"/>
        <v>5860537.75</v>
      </c>
    </row>
    <row r="133" spans="1:14" ht="12.75">
      <c r="A133" s="7">
        <v>132</v>
      </c>
      <c r="B133" s="8" t="s">
        <v>205</v>
      </c>
      <c r="C133" s="14">
        <v>1277</v>
      </c>
      <c r="D133" s="15">
        <f>ROUND('RŠ-koeficienti-podatki-SIT'!D133/$B$195,2)</f>
        <v>121261.06</v>
      </c>
      <c r="E133" s="15">
        <f>ROUND('RŠ-koeficienti-podatki-SIT'!E133/$B$195,2)</f>
        <v>45.9</v>
      </c>
      <c r="F133" s="15">
        <f>ROUND('RŠ-koeficienti-podatki-SIT'!F133/$B$195,2)</f>
        <v>14480.05</v>
      </c>
      <c r="G133" s="15">
        <f>ROUND('RŠ-koeficienti-podatki-SIT'!G133/$B$195,2)</f>
        <v>256605.74</v>
      </c>
      <c r="H133" s="15">
        <f>ROUND('RŠ-koeficienti-podatki-SIT'!H133/$B$195,2)</f>
        <v>43097.98</v>
      </c>
      <c r="I133" s="15">
        <f>ROUND('RŠ-koeficienti-podatki-SIT'!I133/$B$195,2)</f>
        <v>88299.12</v>
      </c>
      <c r="J133" s="15">
        <f>ROUND('RŠ-koeficienti-podatki-SIT'!J133/$B$195,2)</f>
        <v>24757.97</v>
      </c>
      <c r="K133" s="15">
        <f>ROUND('RŠ-koeficienti-podatki-SIT'!K133/$B$195,2)</f>
        <v>55224.5</v>
      </c>
      <c r="L133" s="15">
        <f>ROUND('RŠ-koeficienti-podatki-SIT'!L133/$B$195,2)</f>
        <v>170839.59</v>
      </c>
      <c r="M133" s="15">
        <f>ROUND('RŠ-koeficienti-podatki-SIT'!M133/$B$195,2)</f>
        <v>36300.28</v>
      </c>
      <c r="N133">
        <f t="shared" si="2"/>
        <v>5944365.62</v>
      </c>
    </row>
    <row r="134" spans="1:14" ht="12.75">
      <c r="A134" s="7">
        <v>133</v>
      </c>
      <c r="B134" s="8" t="s">
        <v>206</v>
      </c>
      <c r="C134" s="14">
        <v>10786</v>
      </c>
      <c r="D134" s="15">
        <f>ROUND('RŠ-koeficienti-podatki-SIT'!D134/$B$195,2)</f>
        <v>733003.67</v>
      </c>
      <c r="E134" s="15">
        <f>ROUND('RŠ-koeficienti-podatki-SIT'!E134/$B$195,2)</f>
        <v>23568.69</v>
      </c>
      <c r="F134" s="15">
        <f>ROUND('RŠ-koeficienti-podatki-SIT'!F134/$B$195,2)</f>
        <v>108771.49</v>
      </c>
      <c r="G134" s="15">
        <f>ROUND('RŠ-koeficienti-podatki-SIT'!G134/$B$195,2)</f>
        <v>1079673.68</v>
      </c>
      <c r="H134" s="15">
        <f>ROUND('RŠ-koeficienti-podatki-SIT'!H134/$B$195,2)</f>
        <v>386508.93</v>
      </c>
      <c r="I134" s="15">
        <f>ROUND('RŠ-koeficienti-podatki-SIT'!I134/$B$195,2)</f>
        <v>377086.46</v>
      </c>
      <c r="J134" s="15">
        <f>ROUND('RŠ-koeficienti-podatki-SIT'!J134/$B$195,2)</f>
        <v>83683.86</v>
      </c>
      <c r="K134" s="15">
        <f>ROUND('RŠ-koeficienti-podatki-SIT'!K134/$B$195,2)</f>
        <v>358366.72</v>
      </c>
      <c r="L134" s="15">
        <f>ROUND('RŠ-koeficienti-podatki-SIT'!L134/$B$195,2)</f>
        <v>1645872.98</v>
      </c>
      <c r="M134" s="15">
        <f>ROUND('RŠ-koeficienti-podatki-SIT'!M134/$B$195,2)</f>
        <v>324853.95</v>
      </c>
      <c r="N134">
        <f t="shared" si="2"/>
        <v>6583834.319999999</v>
      </c>
    </row>
    <row r="135" spans="1:14" ht="12.75">
      <c r="A135" s="7">
        <v>134</v>
      </c>
      <c r="B135" s="8" t="s">
        <v>207</v>
      </c>
      <c r="C135" s="14">
        <v>3375</v>
      </c>
      <c r="D135" s="15">
        <f>ROUND('RŠ-koeficienti-podatki-SIT'!D135/$B$195,2)</f>
        <v>177733.8</v>
      </c>
      <c r="E135" s="15">
        <f>ROUND('RŠ-koeficienti-podatki-SIT'!E135/$B$195,2)</f>
        <v>3350.29</v>
      </c>
      <c r="F135" s="15">
        <f>ROUND('RŠ-koeficienti-podatki-SIT'!F135/$B$195,2)</f>
        <v>39241.96</v>
      </c>
      <c r="G135" s="15">
        <f>ROUND('RŠ-koeficienti-podatki-SIT'!G135/$B$195,2)</f>
        <v>156526.81</v>
      </c>
      <c r="H135" s="15">
        <f>ROUND('RŠ-koeficienti-podatki-SIT'!H135/$B$195,2)</f>
        <v>42929.73</v>
      </c>
      <c r="I135" s="15">
        <f>ROUND('RŠ-koeficienti-podatki-SIT'!I135/$B$195,2)</f>
        <v>243749.1</v>
      </c>
      <c r="J135" s="15">
        <f>ROUND('RŠ-koeficienti-podatki-SIT'!J135/$B$195,2)</f>
        <v>2966.77</v>
      </c>
      <c r="K135" s="15">
        <f>ROUND('RŠ-koeficienti-podatki-SIT'!K135/$B$195,2)</f>
        <v>37306.47</v>
      </c>
      <c r="L135" s="15">
        <f>ROUND('RŠ-koeficienti-podatki-SIT'!L135/$B$195,2)</f>
        <v>549760.82</v>
      </c>
      <c r="M135" s="15">
        <f>ROUND('RŠ-koeficienti-podatki-SIT'!M135/$B$195,2)</f>
        <v>194717.14</v>
      </c>
      <c r="N135">
        <f t="shared" si="2"/>
        <v>3462486.6300000004</v>
      </c>
    </row>
    <row r="136" spans="1:14" ht="12.75">
      <c r="A136" s="7">
        <v>135</v>
      </c>
      <c r="B136" s="8" t="s">
        <v>208</v>
      </c>
      <c r="C136" s="14">
        <v>3234</v>
      </c>
      <c r="D136" s="15">
        <f>ROUND('RŠ-koeficienti-podatki-SIT'!D136/$B$195,2)</f>
        <v>279414.96</v>
      </c>
      <c r="E136" s="15">
        <f>ROUND('RŠ-koeficienti-podatki-SIT'!E136/$B$195,2)</f>
        <v>4273.08</v>
      </c>
      <c r="F136" s="15">
        <f>ROUND('RŠ-koeficienti-podatki-SIT'!F136/$B$195,2)</f>
        <v>49482.56</v>
      </c>
      <c r="G136" s="15">
        <f>ROUND('RŠ-koeficienti-podatki-SIT'!G136/$B$195,2)</f>
        <v>491637.46</v>
      </c>
      <c r="H136" s="15">
        <f>ROUND('RŠ-koeficienti-podatki-SIT'!H136/$B$195,2)</f>
        <v>40961.44</v>
      </c>
      <c r="I136" s="15">
        <f>ROUND('RŠ-koeficienti-podatki-SIT'!I136/$B$195,2)</f>
        <v>205024.2</v>
      </c>
      <c r="J136" s="15">
        <f>ROUND('RŠ-koeficienti-podatki-SIT'!J136/$B$195,2)</f>
        <v>31422.13</v>
      </c>
      <c r="K136" s="15">
        <f>ROUND('RŠ-koeficienti-podatki-SIT'!K136/$B$195,2)</f>
        <v>273810.72</v>
      </c>
      <c r="L136" s="15">
        <f>ROUND('RŠ-koeficienti-podatki-SIT'!L136/$B$195,2)</f>
        <v>487093.14</v>
      </c>
      <c r="M136" s="15">
        <f>ROUND('RŠ-koeficienti-podatki-SIT'!M136/$B$195,2)</f>
        <v>144475.05</v>
      </c>
      <c r="N136">
        <f t="shared" si="2"/>
        <v>7121817.26</v>
      </c>
    </row>
    <row r="137" spans="1:14" ht="12.75">
      <c r="A137" s="7">
        <v>136</v>
      </c>
      <c r="B137" s="8" t="s">
        <v>209</v>
      </c>
      <c r="C137" s="14">
        <v>7404</v>
      </c>
      <c r="D137" s="15">
        <f>ROUND('RŠ-koeficienti-podatki-SIT'!D137/$B$195,2)</f>
        <v>698693.87</v>
      </c>
      <c r="E137" s="15">
        <f>ROUND('RŠ-koeficienti-podatki-SIT'!E137/$B$195,2)</f>
        <v>6935.4</v>
      </c>
      <c r="F137" s="15">
        <f>ROUND('RŠ-koeficienti-podatki-SIT'!F137/$B$195,2)</f>
        <v>49620.26</v>
      </c>
      <c r="G137" s="15">
        <f>ROUND('RŠ-koeficienti-podatki-SIT'!G137/$B$195,2)</f>
        <v>1122938.57</v>
      </c>
      <c r="H137" s="15">
        <f>ROUND('RŠ-koeficienti-podatki-SIT'!H137/$B$195,2)</f>
        <v>290669.34</v>
      </c>
      <c r="I137" s="15">
        <f>ROUND('RŠ-koeficienti-podatki-SIT'!I137/$B$195,2)</f>
        <v>484414.12</v>
      </c>
      <c r="J137" s="15">
        <f>ROUND('RŠ-koeficienti-podatki-SIT'!J137/$B$195,2)</f>
        <v>150605.07</v>
      </c>
      <c r="K137" s="15">
        <f>ROUND('RŠ-koeficienti-podatki-SIT'!K137/$B$195,2)</f>
        <v>611208.48</v>
      </c>
      <c r="L137" s="15">
        <f>ROUND('RŠ-koeficienti-podatki-SIT'!L137/$B$195,2)</f>
        <v>919671.17</v>
      </c>
      <c r="M137" s="15">
        <f>ROUND('RŠ-koeficienti-podatki-SIT'!M137/$B$195,2)</f>
        <v>768828.24</v>
      </c>
      <c r="N137">
        <f t="shared" si="2"/>
        <v>7412681.240000001</v>
      </c>
    </row>
    <row r="138" spans="1:14" ht="12.75">
      <c r="A138" s="9">
        <v>137</v>
      </c>
      <c r="B138" s="10" t="s">
        <v>210</v>
      </c>
      <c r="C138" s="16">
        <v>4547</v>
      </c>
      <c r="D138" s="15">
        <f>ROUND('RŠ-koeficienti-podatki-SIT'!D138/$B$195,2)</f>
        <v>492184.11</v>
      </c>
      <c r="E138" s="15">
        <f>ROUND('RŠ-koeficienti-podatki-SIT'!E138/$B$195,2)</f>
        <v>3551.16</v>
      </c>
      <c r="F138" s="15">
        <f>ROUND('RŠ-koeficienti-podatki-SIT'!F138/$B$195,2)</f>
        <v>44258.05</v>
      </c>
      <c r="G138" s="15">
        <f>ROUND('RŠ-koeficienti-podatki-SIT'!G138/$B$195,2)</f>
        <v>555954.77</v>
      </c>
      <c r="H138" s="15">
        <f>ROUND('RŠ-koeficienti-podatki-SIT'!H138/$B$195,2)</f>
        <v>151806.88</v>
      </c>
      <c r="I138" s="15">
        <f>ROUND('RŠ-koeficienti-podatki-SIT'!I138/$B$195,2)</f>
        <v>11029.04</v>
      </c>
      <c r="J138" s="15">
        <f>ROUND('RŠ-koeficienti-podatki-SIT'!J138/$B$195,2)</f>
        <v>65740.28</v>
      </c>
      <c r="K138" s="15">
        <f>ROUND('RŠ-koeficienti-podatki-SIT'!K138/$B$195,2)</f>
        <v>72312.64</v>
      </c>
      <c r="L138" s="15">
        <f>ROUND('RŠ-koeficienti-podatki-SIT'!L138/$B$195,2)</f>
        <v>680166.08</v>
      </c>
      <c r="M138" s="15">
        <f>ROUND('RŠ-koeficienti-podatki-SIT'!M138/$B$195,2)</f>
        <v>220142.71</v>
      </c>
      <c r="N138">
        <f t="shared" si="2"/>
        <v>4279549.77</v>
      </c>
    </row>
    <row r="139" spans="1:14" ht="12.75">
      <c r="A139" s="7">
        <v>138</v>
      </c>
      <c r="B139" s="8" t="s">
        <v>211</v>
      </c>
      <c r="C139" s="14">
        <v>3821</v>
      </c>
      <c r="D139" s="15">
        <f>ROUND('RŠ-koeficienti-podatki-SIT'!D139/$B$195,2)</f>
        <v>303042.06</v>
      </c>
      <c r="E139" s="15">
        <f>ROUND('RŠ-koeficienti-podatki-SIT'!E139/$B$195,2)</f>
        <v>2036.39</v>
      </c>
      <c r="F139" s="15">
        <f>ROUND('RŠ-koeficienti-podatki-SIT'!F139/$B$195,2)</f>
        <v>86296.11</v>
      </c>
      <c r="G139" s="15">
        <f>ROUND('RŠ-koeficienti-podatki-SIT'!G139/$B$195,2)</f>
        <v>445292.94</v>
      </c>
      <c r="H139" s="15">
        <f>ROUND('RŠ-koeficienti-podatki-SIT'!H139/$B$195,2)</f>
        <v>160845.43</v>
      </c>
      <c r="I139" s="15">
        <f>ROUND('RŠ-koeficienti-podatki-SIT'!I139/$B$195,2)</f>
        <v>151994.66</v>
      </c>
      <c r="J139" s="15">
        <f>ROUND('RŠ-koeficienti-podatki-SIT'!J139/$B$195,2)</f>
        <v>37406.11</v>
      </c>
      <c r="K139" s="15">
        <f>ROUND('RŠ-koeficienti-podatki-SIT'!K139/$B$195,2)</f>
        <v>143486.06</v>
      </c>
      <c r="L139" s="15">
        <f>ROUND('RŠ-koeficienti-podatki-SIT'!L139/$B$195,2)</f>
        <v>540990.65</v>
      </c>
      <c r="M139" s="15">
        <f>ROUND('RŠ-koeficienti-podatki-SIT'!M139/$B$195,2)</f>
        <v>102645.64</v>
      </c>
      <c r="N139">
        <f t="shared" si="2"/>
        <v>12436243.48</v>
      </c>
    </row>
    <row r="140" spans="1:14" ht="12.75">
      <c r="A140" s="7">
        <v>139</v>
      </c>
      <c r="B140" s="8" t="s">
        <v>212</v>
      </c>
      <c r="C140" s="14">
        <v>17425</v>
      </c>
      <c r="D140" s="15">
        <f>ROUND('RŠ-koeficienti-podatki-SIT'!D140/$B$195,2)</f>
        <v>1417184.11</v>
      </c>
      <c r="E140" s="15">
        <f>ROUND('RŠ-koeficienti-podatki-SIT'!E140/$B$195,2)</f>
        <v>22354.36</v>
      </c>
      <c r="F140" s="15">
        <f>ROUND('RŠ-koeficienti-podatki-SIT'!F140/$B$195,2)</f>
        <v>141483.06</v>
      </c>
      <c r="G140" s="15">
        <f>ROUND('RŠ-koeficienti-podatki-SIT'!G140/$B$195,2)</f>
        <v>3064680.35</v>
      </c>
      <c r="H140" s="15">
        <f>ROUND('RŠ-koeficienti-podatki-SIT'!H140/$B$195,2)</f>
        <v>501343.68</v>
      </c>
      <c r="I140" s="15">
        <f>ROUND('RŠ-koeficienti-podatki-SIT'!I140/$B$195,2)</f>
        <v>658274.91</v>
      </c>
      <c r="J140" s="15">
        <f>ROUND('RŠ-koeficienti-podatki-SIT'!J140/$B$195,2)</f>
        <v>324849.77</v>
      </c>
      <c r="K140" s="15">
        <f>ROUND('RŠ-koeficienti-podatki-SIT'!K140/$B$195,2)</f>
        <v>1163198.97</v>
      </c>
      <c r="L140" s="15">
        <f>ROUND('RŠ-koeficienti-podatki-SIT'!L140/$B$195,2)</f>
        <v>2502082.29</v>
      </c>
      <c r="M140" s="15">
        <f>ROUND('RŠ-koeficienti-podatki-SIT'!M140/$B$195,2)</f>
        <v>645509.93</v>
      </c>
      <c r="N140">
        <f t="shared" si="2"/>
        <v>19769205.56</v>
      </c>
    </row>
    <row r="141" spans="1:14" ht="12.75">
      <c r="A141" s="9">
        <v>140</v>
      </c>
      <c r="B141" s="10" t="s">
        <v>213</v>
      </c>
      <c r="C141" s="16">
        <v>11950</v>
      </c>
      <c r="D141" s="15">
        <f>ROUND('RŠ-koeficienti-podatki-SIT'!D141/$B$195,2)</f>
        <v>1377186.61</v>
      </c>
      <c r="E141" s="15">
        <f>ROUND('RŠ-koeficienti-podatki-SIT'!E141/$B$195,2)</f>
        <v>37339.34</v>
      </c>
      <c r="F141" s="15">
        <f>ROUND('RŠ-koeficienti-podatki-SIT'!F141/$B$195,2)</f>
        <v>456522.28</v>
      </c>
      <c r="G141" s="15">
        <f>ROUND('RŠ-koeficienti-podatki-SIT'!G141/$B$195,2)</f>
        <v>848885.83</v>
      </c>
      <c r="H141" s="15">
        <f>ROUND('RŠ-koeficienti-podatki-SIT'!H141/$B$195,2)</f>
        <v>1073702.22</v>
      </c>
      <c r="I141" s="15">
        <f>ROUND('RŠ-koeficienti-podatki-SIT'!I141/$B$195,2)</f>
        <v>1396774.33</v>
      </c>
      <c r="J141" s="15">
        <f>ROUND('RŠ-koeficienti-podatki-SIT'!J141/$B$195,2)</f>
        <v>346373.73</v>
      </c>
      <c r="K141" s="15">
        <f>ROUND('RŠ-koeficienti-podatki-SIT'!K141/$B$195,2)</f>
        <v>1111784.34</v>
      </c>
      <c r="L141" s="15">
        <f>ROUND('RŠ-koeficienti-podatki-SIT'!L141/$B$195,2)</f>
        <v>2313182.27</v>
      </c>
      <c r="M141" s="15">
        <f>ROUND('RŠ-koeficienti-podatki-SIT'!M141/$B$195,2)</f>
        <v>337118.18</v>
      </c>
      <c r="N141">
        <f t="shared" si="2"/>
        <v>25004271.66</v>
      </c>
    </row>
    <row r="142" spans="1:14" ht="12.75">
      <c r="A142" s="9">
        <v>141</v>
      </c>
      <c r="B142" s="10" t="s">
        <v>214</v>
      </c>
      <c r="C142" s="16">
        <v>16992</v>
      </c>
      <c r="D142" s="15">
        <f>ROUND('RŠ-koeficienti-podatki-SIT'!D142/$B$195,2)</f>
        <v>1734297.28</v>
      </c>
      <c r="E142" s="15">
        <f>ROUND('RŠ-koeficienti-podatki-SIT'!E142/$B$195,2)</f>
        <v>24645.3</v>
      </c>
      <c r="F142" s="15">
        <f>ROUND('RŠ-koeficienti-podatki-SIT'!F142/$B$195,2)</f>
        <v>149169.59</v>
      </c>
      <c r="G142" s="15">
        <f>ROUND('RŠ-koeficienti-podatki-SIT'!G142/$B$195,2)</f>
        <v>4947508.76</v>
      </c>
      <c r="H142" s="15">
        <f>ROUND('RŠ-koeficienti-podatki-SIT'!H142/$B$195,2)</f>
        <v>1648226.51</v>
      </c>
      <c r="I142" s="15">
        <f>ROUND('RŠ-koeficienti-podatki-SIT'!I142/$B$195,2)</f>
        <v>2338808.21</v>
      </c>
      <c r="J142" s="15">
        <f>ROUND('RŠ-koeficienti-podatki-SIT'!J142/$B$195,2)</f>
        <v>488019.53</v>
      </c>
      <c r="K142" s="15">
        <f>ROUND('RŠ-koeficienti-podatki-SIT'!K142/$B$195,2)</f>
        <v>1499202.97</v>
      </c>
      <c r="L142" s="15">
        <f>ROUND('RŠ-koeficienti-podatki-SIT'!L142/$B$195,2)</f>
        <v>2421674.18</v>
      </c>
      <c r="M142" s="15">
        <f>ROUND('RŠ-koeficienti-podatki-SIT'!M142/$B$195,2)</f>
        <v>424908.2</v>
      </c>
      <c r="N142">
        <f t="shared" si="2"/>
        <v>35728013.449999996</v>
      </c>
    </row>
    <row r="143" spans="1:14" ht="12.75">
      <c r="A143" s="7">
        <v>142</v>
      </c>
      <c r="B143" s="8" t="s">
        <v>215</v>
      </c>
      <c r="C143" s="14">
        <v>30292</v>
      </c>
      <c r="D143" s="15">
        <f>ROUND('RŠ-koeficienti-podatki-SIT'!D143/$B$195,2)</f>
        <v>1599323.99</v>
      </c>
      <c r="E143" s="15">
        <f>ROUND('RŠ-koeficienti-podatki-SIT'!E143/$B$195,2)</f>
        <v>47112.34</v>
      </c>
      <c r="F143" s="15">
        <f>ROUND('RŠ-koeficienti-podatki-SIT'!F143/$B$195,2)</f>
        <v>206651.64</v>
      </c>
      <c r="G143" s="15">
        <f>ROUND('RŠ-koeficienti-podatki-SIT'!G143/$B$195,2)</f>
        <v>6883992.66</v>
      </c>
      <c r="H143" s="15">
        <f>ROUND('RŠ-koeficienti-podatki-SIT'!H143/$B$195,2)</f>
        <v>697312.64</v>
      </c>
      <c r="I143" s="15">
        <f>ROUND('RŠ-koeficienti-podatki-SIT'!I143/$B$195,2)</f>
        <v>1413858.29</v>
      </c>
      <c r="J143" s="15">
        <f>ROUND('RŠ-koeficienti-podatki-SIT'!J143/$B$195,2)</f>
        <v>35983.14</v>
      </c>
      <c r="K143" s="15">
        <f>ROUND('RŠ-koeficienti-podatki-SIT'!K143/$B$195,2)</f>
        <v>2592851.78</v>
      </c>
      <c r="L143" s="15">
        <f>ROUND('RŠ-koeficienti-podatki-SIT'!L143/$B$195,2)</f>
        <v>5402215.82</v>
      </c>
      <c r="M143" s="15">
        <f>ROUND('RŠ-koeficienti-podatki-SIT'!M143/$B$195,2)</f>
        <v>1124966.62</v>
      </c>
      <c r="N143">
        <f t="shared" si="2"/>
        <v>28949258.390000008</v>
      </c>
    </row>
    <row r="144" spans="1:14" ht="12.75">
      <c r="A144" s="7">
        <v>143</v>
      </c>
      <c r="B144" s="8" t="s">
        <v>216</v>
      </c>
      <c r="C144" s="14">
        <v>13938</v>
      </c>
      <c r="D144" s="15">
        <f>ROUND('RŠ-koeficienti-podatki-SIT'!D144/$B$195,2)</f>
        <v>794650.31</v>
      </c>
      <c r="E144" s="15">
        <f>ROUND('RŠ-koeficienti-podatki-SIT'!E144/$B$195,2)</f>
        <v>12389.42</v>
      </c>
      <c r="F144" s="15">
        <f>ROUND('RŠ-koeficienti-podatki-SIT'!F144/$B$195,2)</f>
        <v>108913.37</v>
      </c>
      <c r="G144" s="15">
        <f>ROUND('RŠ-koeficienti-podatki-SIT'!G144/$B$195,2)</f>
        <v>1346206.81</v>
      </c>
      <c r="H144" s="15">
        <f>ROUND('RŠ-koeficienti-podatki-SIT'!H144/$B$195,2)</f>
        <v>561805.21</v>
      </c>
      <c r="I144" s="15">
        <f>ROUND('RŠ-koeficienti-podatki-SIT'!I144/$B$195,2)</f>
        <v>1261972.12</v>
      </c>
      <c r="J144" s="15">
        <f>ROUND('RŠ-koeficienti-podatki-SIT'!J144/$B$195,2)</f>
        <v>85002.5</v>
      </c>
      <c r="K144" s="15">
        <f>ROUND('RŠ-koeficienti-podatki-SIT'!K144/$B$195,2)</f>
        <v>967872.64</v>
      </c>
      <c r="L144" s="15">
        <f>ROUND('RŠ-koeficienti-podatki-SIT'!L144/$B$195,2)</f>
        <v>3329790.52</v>
      </c>
      <c r="M144" s="15">
        <f>ROUND('RŠ-koeficienti-podatki-SIT'!M144/$B$195,2)</f>
        <v>432156.57</v>
      </c>
      <c r="N144">
        <f t="shared" si="2"/>
        <v>10395421.500000002</v>
      </c>
    </row>
    <row r="145" spans="1:14" ht="12.75">
      <c r="A145" s="9">
        <v>144</v>
      </c>
      <c r="B145" s="10" t="s">
        <v>217</v>
      </c>
      <c r="C145" s="16">
        <v>2152</v>
      </c>
      <c r="D145" s="15">
        <f>ROUND('RŠ-koeficienti-podatki-SIT'!D145/$B$195,2)</f>
        <v>217255.05</v>
      </c>
      <c r="E145" s="15">
        <f>ROUND('RŠ-koeficienti-podatki-SIT'!E145/$B$195,2)</f>
        <v>0</v>
      </c>
      <c r="F145" s="15">
        <f>ROUND('RŠ-koeficienti-podatki-SIT'!F145/$B$195,2)</f>
        <v>22162.41</v>
      </c>
      <c r="G145" s="15">
        <f>ROUND('RŠ-koeficienti-podatki-SIT'!G145/$B$195,2)</f>
        <v>274503.42</v>
      </c>
      <c r="H145" s="15">
        <f>ROUND('RŠ-koeficienti-podatki-SIT'!H145/$B$195,2)</f>
        <v>68419.3</v>
      </c>
      <c r="I145" s="15">
        <f>ROUND('RŠ-koeficienti-podatki-SIT'!I145/$B$195,2)</f>
        <v>111734.27</v>
      </c>
      <c r="J145" s="15">
        <f>ROUND('RŠ-koeficienti-podatki-SIT'!J145/$B$195,2)</f>
        <v>323944.25</v>
      </c>
      <c r="K145" s="15">
        <f>ROUND('RŠ-koeficienti-podatki-SIT'!K145/$B$195,2)</f>
        <v>82782.51</v>
      </c>
      <c r="L145" s="15">
        <f>ROUND('RŠ-koeficienti-podatki-SIT'!L145/$B$195,2)</f>
        <v>326214.32</v>
      </c>
      <c r="M145" s="15">
        <f>ROUND('RŠ-koeficienti-podatki-SIT'!M145/$B$195,2)</f>
        <v>51556.5</v>
      </c>
      <c r="N145">
        <f t="shared" si="2"/>
        <v>2193647.9400000004</v>
      </c>
    </row>
    <row r="146" spans="1:14" ht="12.75">
      <c r="A146" s="9">
        <v>145</v>
      </c>
      <c r="B146" s="10" t="s">
        <v>218</v>
      </c>
      <c r="C146" s="16">
        <v>547</v>
      </c>
      <c r="D146" s="15">
        <f>ROUND('RŠ-koeficienti-podatki-SIT'!D146/$B$195,2)</f>
        <v>122604.74</v>
      </c>
      <c r="E146" s="15">
        <f>ROUND('RŠ-koeficienti-podatki-SIT'!E146/$B$195,2)</f>
        <v>162.74</v>
      </c>
      <c r="F146" s="15">
        <f>ROUND('RŠ-koeficienti-podatki-SIT'!F146/$B$195,2)</f>
        <v>29836.42</v>
      </c>
      <c r="G146" s="15">
        <f>ROUND('RŠ-koeficienti-podatki-SIT'!G146/$B$195,2)</f>
        <v>191679.19</v>
      </c>
      <c r="H146" s="15">
        <f>ROUND('RŠ-koeficienti-podatki-SIT'!H146/$B$195,2)</f>
        <v>38303.29</v>
      </c>
      <c r="I146" s="15">
        <f>ROUND('RŠ-koeficienti-podatki-SIT'!I146/$B$195,2)</f>
        <v>171014.86</v>
      </c>
      <c r="J146" s="15">
        <f>ROUND('RŠ-koeficienti-podatki-SIT'!J146/$B$195,2)</f>
        <v>3759.81</v>
      </c>
      <c r="K146" s="15">
        <f>ROUND('RŠ-koeficienti-podatki-SIT'!K146/$B$195,2)</f>
        <v>28317.48</v>
      </c>
      <c r="L146" s="15">
        <f>ROUND('RŠ-koeficienti-podatki-SIT'!L146/$B$195,2)</f>
        <v>112602.24</v>
      </c>
      <c r="M146" s="15">
        <f>ROUND('RŠ-koeficienti-podatki-SIT'!M146/$B$195,2)</f>
        <v>14096.14</v>
      </c>
      <c r="N146">
        <f t="shared" si="2"/>
        <v>2948952.52</v>
      </c>
    </row>
    <row r="147" spans="1:14" ht="12.75">
      <c r="A147" s="7">
        <v>146</v>
      </c>
      <c r="B147" s="8" t="s">
        <v>219</v>
      </c>
      <c r="C147" s="14">
        <v>4064</v>
      </c>
      <c r="D147" s="15">
        <f>ROUND('RŠ-koeficienti-podatki-SIT'!D147/$B$195,2)</f>
        <v>354978.3</v>
      </c>
      <c r="E147" s="15">
        <f>ROUND('RŠ-koeficienti-podatki-SIT'!E147/$B$195,2)</f>
        <v>4761.31</v>
      </c>
      <c r="F147" s="15">
        <f>ROUND('RŠ-koeficienti-podatki-SIT'!F147/$B$195,2)</f>
        <v>49382.41</v>
      </c>
      <c r="G147" s="15">
        <f>ROUND('RŠ-koeficienti-podatki-SIT'!G147/$B$195,2)</f>
        <v>428655.48</v>
      </c>
      <c r="H147" s="15">
        <f>ROUND('RŠ-koeficienti-podatki-SIT'!H147/$B$195,2)</f>
        <v>301744.28</v>
      </c>
      <c r="I147" s="15">
        <f>ROUND('RŠ-koeficienti-podatki-SIT'!I147/$B$195,2)</f>
        <v>50525.79</v>
      </c>
      <c r="J147" s="15">
        <f>ROUND('RŠ-koeficienti-podatki-SIT'!J147/$B$195,2)</f>
        <v>78521.95</v>
      </c>
      <c r="K147" s="15">
        <f>ROUND('RŠ-koeficienti-podatki-SIT'!K147/$B$195,2)</f>
        <v>117263.4</v>
      </c>
      <c r="L147" s="15">
        <f>ROUND('RŠ-koeficienti-podatki-SIT'!L147/$B$195,2)</f>
        <v>788140.54</v>
      </c>
      <c r="M147" s="15">
        <f>ROUND('RŠ-koeficienti-podatki-SIT'!M147/$B$195,2)</f>
        <v>57991.15</v>
      </c>
      <c r="N147">
        <f t="shared" si="2"/>
        <v>3206980.4099999997</v>
      </c>
    </row>
    <row r="148" spans="1:14" ht="12.75">
      <c r="A148" s="9">
        <v>147</v>
      </c>
      <c r="B148" s="10" t="s">
        <v>220</v>
      </c>
      <c r="C148" s="16">
        <v>2362</v>
      </c>
      <c r="D148" s="15">
        <f>ROUND('RŠ-koeficienti-podatki-SIT'!D148/$B$195,2)</f>
        <v>234063.15</v>
      </c>
      <c r="E148" s="15">
        <f>ROUND('RŠ-koeficienti-podatki-SIT'!E148/$B$195,2)</f>
        <v>2910.62</v>
      </c>
      <c r="F148" s="15">
        <f>ROUND('RŠ-koeficienti-podatki-SIT'!F148/$B$195,2)</f>
        <v>16022.84</v>
      </c>
      <c r="G148" s="15">
        <f>ROUND('RŠ-koeficienti-podatki-SIT'!G148/$B$195,2)</f>
        <v>140486.3</v>
      </c>
      <c r="H148" s="15">
        <f>ROUND('RŠ-koeficienti-podatki-SIT'!H148/$B$195,2)</f>
        <v>19649.22</v>
      </c>
      <c r="I148" s="15">
        <f>ROUND('RŠ-koeficienti-podatki-SIT'!I148/$B$195,2)</f>
        <v>88693.09</v>
      </c>
      <c r="J148" s="15">
        <f>ROUND('RŠ-koeficienti-podatki-SIT'!J148/$B$195,2)</f>
        <v>55739.95</v>
      </c>
      <c r="K148" s="15">
        <f>ROUND('RŠ-koeficienti-podatki-SIT'!K148/$B$195,2)</f>
        <v>34316.5</v>
      </c>
      <c r="L148" s="15">
        <f>ROUND('RŠ-koeficienti-podatki-SIT'!L148/$B$195,2)</f>
        <v>305387.34</v>
      </c>
      <c r="M148" s="15">
        <f>ROUND('RŠ-koeficienti-podatki-SIT'!M148/$B$195,2)</f>
        <v>71320.79</v>
      </c>
      <c r="N148">
        <f t="shared" si="2"/>
        <v>2397721.08</v>
      </c>
    </row>
    <row r="149" spans="1:14" ht="12.75">
      <c r="A149" s="9">
        <v>148</v>
      </c>
      <c r="B149" s="10" t="s">
        <v>221</v>
      </c>
      <c r="C149" s="16">
        <v>1256</v>
      </c>
      <c r="D149" s="15">
        <f>ROUND('RŠ-koeficienti-podatki-SIT'!D149/$B$195,2)</f>
        <v>182870.14</v>
      </c>
      <c r="E149" s="15">
        <f>ROUND('RŠ-koeficienti-podatki-SIT'!E149/$B$195,2)</f>
        <v>0</v>
      </c>
      <c r="F149" s="15">
        <f>ROUND('RŠ-koeficienti-podatki-SIT'!F149/$B$195,2)</f>
        <v>6843.6</v>
      </c>
      <c r="G149" s="15">
        <f>ROUND('RŠ-koeficienti-podatki-SIT'!G149/$B$195,2)</f>
        <v>43711.4</v>
      </c>
      <c r="H149" s="15">
        <f>ROUND('RŠ-koeficienti-podatki-SIT'!H149/$B$195,2)</f>
        <v>40018.36</v>
      </c>
      <c r="I149" s="15">
        <f>ROUND('RŠ-koeficienti-podatki-SIT'!I149/$B$195,2)</f>
        <v>69203.81</v>
      </c>
      <c r="J149" s="15">
        <f>ROUND('RŠ-koeficienti-podatki-SIT'!J149/$B$195,2)</f>
        <v>1235.19</v>
      </c>
      <c r="K149" s="15">
        <f>ROUND('RŠ-koeficienti-podatki-SIT'!K149/$B$195,2)</f>
        <v>26869.47</v>
      </c>
      <c r="L149" s="15">
        <f>ROUND('RŠ-koeficienti-podatki-SIT'!L149/$B$195,2)</f>
        <v>1000146.05</v>
      </c>
      <c r="M149" s="15">
        <f>ROUND('RŠ-koeficienti-podatki-SIT'!M149/$B$195,2)</f>
        <v>54615.26</v>
      </c>
      <c r="N149">
        <f t="shared" si="2"/>
        <v>3202639.89</v>
      </c>
    </row>
    <row r="150" spans="1:14" ht="12.75">
      <c r="A150" s="9">
        <v>149</v>
      </c>
      <c r="B150" s="10" t="s">
        <v>222</v>
      </c>
      <c r="C150" s="16">
        <v>2904</v>
      </c>
      <c r="D150" s="15">
        <f>ROUND('RŠ-koeficienti-podatki-SIT'!D150/$B$195,2)</f>
        <v>288463.04</v>
      </c>
      <c r="E150" s="15">
        <f>ROUND('RŠ-koeficienti-podatki-SIT'!E150/$B$195,2)</f>
        <v>6087.46</v>
      </c>
      <c r="F150" s="15">
        <f>ROUND('RŠ-koeficienti-podatki-SIT'!F150/$B$195,2)</f>
        <v>36003.42</v>
      </c>
      <c r="G150" s="15">
        <f>ROUND('RŠ-koeficienti-podatki-SIT'!G150/$B$195,2)</f>
        <v>384386.42</v>
      </c>
      <c r="H150" s="15">
        <f>ROUND('RŠ-koeficienti-podatki-SIT'!H150/$B$195,2)</f>
        <v>135472.07</v>
      </c>
      <c r="I150" s="15">
        <f>ROUND('RŠ-koeficienti-podatki-SIT'!I150/$B$195,2)</f>
        <v>211966.4</v>
      </c>
      <c r="J150" s="15">
        <f>ROUND('RŠ-koeficienti-podatki-SIT'!J150/$B$195,2)</f>
        <v>63016.89</v>
      </c>
      <c r="K150" s="15">
        <f>ROUND('RŠ-koeficienti-podatki-SIT'!K150/$B$195,2)</f>
        <v>59374.11</v>
      </c>
      <c r="L150" s="15">
        <f>ROUND('RŠ-koeficienti-podatki-SIT'!L150/$B$195,2)</f>
        <v>469286.6</v>
      </c>
      <c r="M150" s="15">
        <f>ROUND('RŠ-koeficienti-podatki-SIT'!M150/$B$195,2)</f>
        <v>118910.2</v>
      </c>
      <c r="N150">
        <f t="shared" si="2"/>
        <v>3519473.4599999995</v>
      </c>
    </row>
    <row r="151" spans="1:14" ht="12.75">
      <c r="A151" s="9">
        <v>150</v>
      </c>
      <c r="B151" s="10" t="s">
        <v>223</v>
      </c>
      <c r="C151" s="16">
        <v>1763</v>
      </c>
      <c r="D151" s="15">
        <f>ROUND('RŠ-koeficienti-podatki-SIT'!D151/$B$195,2)</f>
        <v>191144.32</v>
      </c>
      <c r="E151" s="15">
        <f>ROUND('RŠ-koeficienti-podatki-SIT'!E151/$B$195,2)</f>
        <v>701.05</v>
      </c>
      <c r="F151" s="15">
        <f>ROUND('RŠ-koeficienti-podatki-SIT'!F151/$B$195,2)</f>
        <v>23657.33</v>
      </c>
      <c r="G151" s="15">
        <f>ROUND('RŠ-koeficienti-podatki-SIT'!G151/$B$195,2)</f>
        <v>357757.22</v>
      </c>
      <c r="H151" s="15">
        <f>ROUND('RŠ-koeficienti-podatki-SIT'!H151/$B$195,2)</f>
        <v>313594.94</v>
      </c>
      <c r="I151" s="15">
        <f>ROUND('RŠ-koeficienti-podatki-SIT'!I151/$B$195,2)</f>
        <v>378327.84</v>
      </c>
      <c r="J151" s="15">
        <f>ROUND('RŠ-koeficienti-podatki-SIT'!J151/$B$195,2)</f>
        <v>20014.88</v>
      </c>
      <c r="K151" s="15">
        <f>ROUND('RŠ-koeficienti-podatki-SIT'!K151/$B$195,2)</f>
        <v>245925.22</v>
      </c>
      <c r="L151" s="15">
        <f>ROUND('RŠ-koeficienti-podatki-SIT'!L151/$B$195,2)</f>
        <v>154431.25</v>
      </c>
      <c r="M151" s="15">
        <f>ROUND('RŠ-koeficienti-podatki-SIT'!M151/$B$195,2)</f>
        <v>56285.8</v>
      </c>
      <c r="N151">
        <f t="shared" si="2"/>
        <v>7826800.69</v>
      </c>
    </row>
    <row r="152" spans="1:14" ht="12.75">
      <c r="A152" s="9">
        <v>151</v>
      </c>
      <c r="B152" s="10" t="s">
        <v>224</v>
      </c>
      <c r="C152" s="16">
        <v>6452</v>
      </c>
      <c r="D152" s="15">
        <f>ROUND('RŠ-koeficienti-podatki-SIT'!D152/$B$195,2)</f>
        <v>747186.88</v>
      </c>
      <c r="E152" s="15">
        <f>ROUND('RŠ-koeficienti-podatki-SIT'!E152/$B$195,2)</f>
        <v>51669.4</v>
      </c>
      <c r="F152" s="15">
        <f>ROUND('RŠ-koeficienti-podatki-SIT'!F152/$B$195,2)</f>
        <v>122418.55</v>
      </c>
      <c r="G152" s="15">
        <f>ROUND('RŠ-koeficienti-podatki-SIT'!G152/$B$195,2)</f>
        <v>2306645.78</v>
      </c>
      <c r="H152" s="15">
        <f>ROUND('RŠ-koeficienti-podatki-SIT'!H152/$B$195,2)</f>
        <v>424020.58</v>
      </c>
      <c r="I152" s="15">
        <f>ROUND('RŠ-koeficienti-podatki-SIT'!I152/$B$195,2)</f>
        <v>862560.57</v>
      </c>
      <c r="J152" s="15">
        <f>ROUND('RŠ-koeficienti-podatki-SIT'!J152/$B$195,2)</f>
        <v>16966.48</v>
      </c>
      <c r="K152" s="15">
        <f>ROUND('RŠ-koeficienti-podatki-SIT'!K152/$B$195,2)</f>
        <v>410821.57</v>
      </c>
      <c r="L152" s="15">
        <f>ROUND('RŠ-koeficienti-podatki-SIT'!L152/$B$195,2)</f>
        <v>848348.21</v>
      </c>
      <c r="M152" s="15">
        <f>ROUND('RŠ-koeficienti-podatki-SIT'!M152/$B$195,2)</f>
        <v>286107.82</v>
      </c>
      <c r="N152">
        <f t="shared" si="2"/>
        <v>11904560.46</v>
      </c>
    </row>
    <row r="153" spans="1:14" ht="12.75">
      <c r="A153" s="7">
        <v>152</v>
      </c>
      <c r="B153" s="8" t="s">
        <v>225</v>
      </c>
      <c r="C153" s="14">
        <v>7738</v>
      </c>
      <c r="D153" s="15">
        <f>ROUND('RŠ-koeficienti-podatki-SIT'!D153/$B$195,2)</f>
        <v>382173.26</v>
      </c>
      <c r="E153" s="15">
        <f>ROUND('RŠ-koeficienti-podatki-SIT'!E153/$B$195,2)</f>
        <v>947.25</v>
      </c>
      <c r="F153" s="15">
        <f>ROUND('RŠ-koeficienti-podatki-SIT'!F153/$B$195,2)</f>
        <v>83283.26</v>
      </c>
      <c r="G153" s="15">
        <f>ROUND('RŠ-koeficienti-podatki-SIT'!G153/$B$195,2)</f>
        <v>1108892.51</v>
      </c>
      <c r="H153" s="15">
        <f>ROUND('RŠ-koeficienti-podatki-SIT'!H153/$B$195,2)</f>
        <v>454828.08</v>
      </c>
      <c r="I153" s="15">
        <f>ROUND('RŠ-koeficienti-podatki-SIT'!I153/$B$195,2)</f>
        <v>304907.36</v>
      </c>
      <c r="J153" s="15">
        <f>ROUND('RŠ-koeficienti-podatki-SIT'!J153/$B$195,2)</f>
        <v>8541.98</v>
      </c>
      <c r="K153" s="15">
        <f>ROUND('RŠ-koeficienti-podatki-SIT'!K153/$B$195,2)</f>
        <v>261446.34</v>
      </c>
      <c r="L153" s="15">
        <f>ROUND('RŠ-koeficienti-podatki-SIT'!L153/$B$195,2)</f>
        <v>3039212.99</v>
      </c>
      <c r="M153" s="15">
        <f>ROUND('RŠ-koeficienti-podatki-SIT'!M153/$B$195,2)</f>
        <v>169391.59</v>
      </c>
      <c r="N153">
        <f t="shared" si="2"/>
        <v>12974599.590000002</v>
      </c>
    </row>
    <row r="154" spans="1:14" ht="12.75">
      <c r="A154" s="7">
        <v>153</v>
      </c>
      <c r="B154" s="8" t="s">
        <v>226</v>
      </c>
      <c r="C154" s="14">
        <v>8353</v>
      </c>
      <c r="D154" s="15">
        <f>ROUND('RŠ-koeficienti-podatki-SIT'!D154/$B$195,2)</f>
        <v>801589.88</v>
      </c>
      <c r="E154" s="15">
        <f>ROUND('RŠ-koeficienti-podatki-SIT'!E154/$B$195,2)</f>
        <v>5549.99</v>
      </c>
      <c r="F154" s="15">
        <f>ROUND('RŠ-koeficienti-podatki-SIT'!F154/$B$195,2)</f>
        <v>50045.9</v>
      </c>
      <c r="G154" s="15">
        <f>ROUND('RŠ-koeficienti-podatki-SIT'!G154/$B$195,2)</f>
        <v>1502203.3</v>
      </c>
      <c r="H154" s="15">
        <f>ROUND('RŠ-koeficienti-podatki-SIT'!H154/$B$195,2)</f>
        <v>518014.52</v>
      </c>
      <c r="I154" s="15">
        <f>ROUND('RŠ-koeficienti-podatki-SIT'!I154/$B$195,2)</f>
        <v>493803.2</v>
      </c>
      <c r="J154" s="15">
        <f>ROUND('RŠ-koeficienti-podatki-SIT'!J154/$B$195,2)</f>
        <v>153642.96</v>
      </c>
      <c r="K154" s="15">
        <f>ROUND('RŠ-koeficienti-podatki-SIT'!K154/$B$195,2)</f>
        <v>227925.22</v>
      </c>
      <c r="L154" s="15">
        <f>ROUND('RŠ-koeficienti-podatki-SIT'!L154/$B$195,2)</f>
        <v>3156601.57</v>
      </c>
      <c r="M154" s="15">
        <f>ROUND('RŠ-koeficienti-podatki-SIT'!M154/$B$195,2)</f>
        <v>235507.43</v>
      </c>
      <c r="N154">
        <f t="shared" si="2"/>
        <v>11036202.659999998</v>
      </c>
    </row>
    <row r="155" spans="1:14" ht="12.75">
      <c r="A155" s="7">
        <v>154</v>
      </c>
      <c r="B155" s="8" t="s">
        <v>227</v>
      </c>
      <c r="C155" s="14">
        <v>6718</v>
      </c>
      <c r="D155" s="15">
        <f>ROUND('RŠ-koeficienti-podatki-SIT'!D155/$B$195,2)</f>
        <v>577169.92</v>
      </c>
      <c r="E155" s="15">
        <f>ROUND('RŠ-koeficienti-podatki-SIT'!E155/$B$195,2)</f>
        <v>1531.46</v>
      </c>
      <c r="F155" s="15">
        <f>ROUND('RŠ-koeficienti-podatki-SIT'!F155/$B$195,2)</f>
        <v>47095.64</v>
      </c>
      <c r="G155" s="15">
        <f>ROUND('RŠ-koeficienti-podatki-SIT'!G155/$B$195,2)</f>
        <v>1068060.42</v>
      </c>
      <c r="H155" s="15">
        <f>ROUND('RŠ-koeficienti-podatki-SIT'!H155/$B$195,2)</f>
        <v>419416.62</v>
      </c>
      <c r="I155" s="15">
        <f>ROUND('RŠ-koeficienti-podatki-SIT'!I155/$B$195,2)</f>
        <v>454515.11</v>
      </c>
      <c r="J155" s="15">
        <f>ROUND('RŠ-koeficienti-podatki-SIT'!J155/$B$195,2)</f>
        <v>94116.17</v>
      </c>
      <c r="K155" s="15">
        <f>ROUND('RŠ-koeficienti-podatki-SIT'!K155/$B$195,2)</f>
        <v>139722.08</v>
      </c>
      <c r="L155" s="15">
        <f>ROUND('RŠ-koeficienti-podatki-SIT'!L155/$B$195,2)</f>
        <v>889601.07</v>
      </c>
      <c r="M155" s="15">
        <f>ROUND('RŠ-koeficienti-podatki-SIT'!M155/$B$195,2)</f>
        <v>185019.2</v>
      </c>
      <c r="N155">
        <f t="shared" si="2"/>
        <v>15938330.399999999</v>
      </c>
    </row>
    <row r="156" spans="1:14" ht="12.75">
      <c r="A156" s="7">
        <v>155</v>
      </c>
      <c r="B156" s="8" t="s">
        <v>228</v>
      </c>
      <c r="C156" s="14">
        <v>18547</v>
      </c>
      <c r="D156" s="15">
        <f>ROUND('RŠ-koeficienti-podatki-SIT'!D156/$B$195,2)</f>
        <v>1310908.03</v>
      </c>
      <c r="E156" s="15">
        <f>ROUND('RŠ-koeficienti-podatki-SIT'!E156/$B$195,2)</f>
        <v>21127.52</v>
      </c>
      <c r="F156" s="15">
        <f>ROUND('RŠ-koeficienti-podatki-SIT'!F156/$B$195,2)</f>
        <v>138165.58</v>
      </c>
      <c r="G156" s="15">
        <f>ROUND('RŠ-koeficienti-podatki-SIT'!G156/$B$195,2)</f>
        <v>3680295.44</v>
      </c>
      <c r="H156" s="15">
        <f>ROUND('RŠ-koeficienti-podatki-SIT'!H156/$B$195,2)</f>
        <v>551076.61</v>
      </c>
      <c r="I156" s="15">
        <f>ROUND('RŠ-koeficienti-podatki-SIT'!I156/$B$195,2)</f>
        <v>1570735.27</v>
      </c>
      <c r="J156" s="15">
        <f>ROUND('RŠ-koeficienti-podatki-SIT'!J156/$B$195,2)</f>
        <v>93143.88</v>
      </c>
      <c r="K156" s="15">
        <f>ROUND('RŠ-koeficienti-podatki-SIT'!K156/$B$195,2)</f>
        <v>1352361.88</v>
      </c>
      <c r="L156" s="15">
        <f>ROUND('RŠ-koeficienti-podatki-SIT'!L156/$B$195,2)</f>
        <v>2327215.82</v>
      </c>
      <c r="M156" s="15">
        <f>ROUND('RŠ-koeficienti-podatki-SIT'!M156/$B$195,2)</f>
        <v>991787.68</v>
      </c>
      <c r="N156">
        <f t="shared" si="2"/>
        <v>15218024.860000001</v>
      </c>
    </row>
    <row r="157" spans="1:14" ht="12.75">
      <c r="A157" s="9">
        <v>156</v>
      </c>
      <c r="B157" s="10" t="s">
        <v>229</v>
      </c>
      <c r="C157" s="16">
        <v>3125</v>
      </c>
      <c r="D157" s="15">
        <f>ROUND('RŠ-koeficienti-podatki-SIT'!D157/$B$195,2)</f>
        <v>503930.9</v>
      </c>
      <c r="E157" s="15">
        <f>ROUND('RŠ-koeficienti-podatki-SIT'!E157/$B$195,2)</f>
        <v>0</v>
      </c>
      <c r="F157" s="15">
        <f>ROUND('RŠ-koeficienti-podatki-SIT'!F157/$B$195,2)</f>
        <v>39667.84</v>
      </c>
      <c r="G157" s="15">
        <f>ROUND('RŠ-koeficienti-podatki-SIT'!G157/$B$195,2)</f>
        <v>570948.09</v>
      </c>
      <c r="H157" s="15">
        <f>ROUND('RŠ-koeficienti-podatki-SIT'!H157/$B$195,2)</f>
        <v>76072.44</v>
      </c>
      <c r="I157" s="15">
        <f>ROUND('RŠ-koeficienti-podatki-SIT'!I157/$B$195,2)</f>
        <v>188328.33</v>
      </c>
      <c r="J157" s="15">
        <f>ROUND('RŠ-koeficienti-podatki-SIT'!J157/$B$195,2)</f>
        <v>3396.76</v>
      </c>
      <c r="K157" s="15">
        <f>ROUND('RŠ-koeficienti-podatki-SIT'!K157/$B$195,2)</f>
        <v>95117.68</v>
      </c>
      <c r="L157" s="15">
        <f>ROUND('RŠ-koeficienti-podatki-SIT'!L157/$B$195,2)</f>
        <v>1567709.9</v>
      </c>
      <c r="M157" s="15">
        <f>ROUND('RŠ-koeficienti-podatki-SIT'!M157/$B$195,2)</f>
        <v>114363.21</v>
      </c>
      <c r="N157">
        <f t="shared" si="2"/>
        <v>18123927.169999998</v>
      </c>
    </row>
    <row r="158" spans="1:14" ht="12.75">
      <c r="A158" s="7">
        <v>157</v>
      </c>
      <c r="B158" s="8" t="s">
        <v>230</v>
      </c>
      <c r="C158" s="14">
        <v>22246</v>
      </c>
      <c r="D158" s="15">
        <f>ROUND('RŠ-koeficienti-podatki-SIT'!D158/$B$195,2)</f>
        <v>1674687.03</v>
      </c>
      <c r="E158" s="15">
        <f>ROUND('RŠ-koeficienti-podatki-SIT'!E158/$B$195,2)</f>
        <v>45714.4</v>
      </c>
      <c r="F158" s="15">
        <f>ROUND('RŠ-koeficienti-podatki-SIT'!F158/$B$195,2)</f>
        <v>134785.51</v>
      </c>
      <c r="G158" s="15">
        <f>ROUND('RŠ-koeficienti-podatki-SIT'!G158/$B$195,2)</f>
        <v>5594829.74</v>
      </c>
      <c r="H158" s="15">
        <f>ROUND('RŠ-koeficienti-podatki-SIT'!H158/$B$195,2)</f>
        <v>827795.86</v>
      </c>
      <c r="I158" s="15">
        <f>ROUND('RŠ-koeficienti-podatki-SIT'!I158/$B$195,2)</f>
        <v>1499123.69</v>
      </c>
      <c r="J158" s="15">
        <f>ROUND('RŠ-koeficienti-podatki-SIT'!J158/$B$195,2)</f>
        <v>147396.09</v>
      </c>
      <c r="K158" s="15">
        <f>ROUND('RŠ-koeficienti-podatki-SIT'!K158/$B$195,2)</f>
        <v>1844387.41</v>
      </c>
      <c r="L158" s="15">
        <f>ROUND('RŠ-koeficienti-podatki-SIT'!L158/$B$195,2)</f>
        <v>2743723.92</v>
      </c>
      <c r="M158" s="15">
        <f>ROUND('RŠ-koeficienti-podatki-SIT'!M158/$B$195,2)</f>
        <v>426577.37</v>
      </c>
      <c r="N158">
        <f t="shared" si="2"/>
        <v>19055352.43</v>
      </c>
    </row>
    <row r="159" spans="1:14" ht="12.75">
      <c r="A159" s="7">
        <v>158</v>
      </c>
      <c r="B159" s="8" t="s">
        <v>231</v>
      </c>
      <c r="C159" s="14">
        <v>7589</v>
      </c>
      <c r="D159" s="15">
        <f>ROUND('RŠ-koeficienti-podatki-SIT'!D159/$B$195,2)</f>
        <v>545343.01</v>
      </c>
      <c r="E159" s="15">
        <f>ROUND('RŠ-koeficienti-podatki-SIT'!E159/$B$195,2)</f>
        <v>1998.83</v>
      </c>
      <c r="F159" s="15">
        <f>ROUND('RŠ-koeficienti-podatki-SIT'!F159/$B$195,2)</f>
        <v>66587.38</v>
      </c>
      <c r="G159" s="15">
        <f>ROUND('RŠ-koeficienti-podatki-SIT'!G159/$B$195,2)</f>
        <v>1038069.6</v>
      </c>
      <c r="H159" s="15">
        <f>ROUND('RŠ-koeficienti-podatki-SIT'!H159/$B$195,2)</f>
        <v>341128.36</v>
      </c>
      <c r="I159" s="15">
        <f>ROUND('RŠ-koeficienti-podatki-SIT'!I159/$B$195,2)</f>
        <v>265339.68</v>
      </c>
      <c r="J159" s="15">
        <f>ROUND('RŠ-koeficienti-podatki-SIT'!J159/$B$195,2)</f>
        <v>31397.1</v>
      </c>
      <c r="K159" s="15">
        <f>ROUND('RŠ-koeficienti-podatki-SIT'!K159/$B$195,2)</f>
        <v>179965.78</v>
      </c>
      <c r="L159" s="15">
        <f>ROUND('RŠ-koeficienti-podatki-SIT'!L159/$B$195,2)</f>
        <v>1432002.17</v>
      </c>
      <c r="M159" s="15">
        <f>ROUND('RŠ-koeficienti-podatki-SIT'!M159/$B$195,2)</f>
        <v>184664.5</v>
      </c>
      <c r="N159">
        <f t="shared" si="2"/>
        <v>9581442.98</v>
      </c>
    </row>
    <row r="160" spans="1:14" ht="12.75">
      <c r="A160" s="7">
        <v>159</v>
      </c>
      <c r="B160" s="8" t="s">
        <v>232</v>
      </c>
      <c r="C160" s="14">
        <v>9641</v>
      </c>
      <c r="D160" s="15">
        <f>ROUND('RŠ-koeficienti-podatki-SIT'!D160/$B$195,2)</f>
        <v>852349.36</v>
      </c>
      <c r="E160" s="15">
        <f>ROUND('RŠ-koeficienti-podatki-SIT'!E160/$B$195,2)</f>
        <v>6860.29</v>
      </c>
      <c r="F160" s="15">
        <f>ROUND('RŠ-koeficienti-podatki-SIT'!F160/$B$195,2)</f>
        <v>108312.47</v>
      </c>
      <c r="G160" s="15">
        <f>ROUND('RŠ-koeficienti-podatki-SIT'!G160/$B$195,2)</f>
        <v>1368582.04</v>
      </c>
      <c r="H160" s="15">
        <f>ROUND('RŠ-koeficienti-podatki-SIT'!H160/$B$195,2)</f>
        <v>427215.82</v>
      </c>
      <c r="I160" s="15">
        <f>ROUND('RŠ-koeficienti-podatki-SIT'!I160/$B$195,2)</f>
        <v>295735.27</v>
      </c>
      <c r="J160" s="15">
        <f>ROUND('RŠ-koeficienti-podatki-SIT'!J160/$B$195,2)</f>
        <v>73092.97</v>
      </c>
      <c r="K160" s="15">
        <f>ROUND('RŠ-koeficienti-podatki-SIT'!K160/$B$195,2)</f>
        <v>520280.42</v>
      </c>
      <c r="L160" s="15">
        <f>ROUND('RŠ-koeficienti-podatki-SIT'!L160/$B$195,2)</f>
        <v>1403505.26</v>
      </c>
      <c r="M160" s="15">
        <f>ROUND('RŠ-koeficienti-podatki-SIT'!M160/$B$195,2)</f>
        <v>421782.67</v>
      </c>
      <c r="N160">
        <f t="shared" si="2"/>
        <v>7026793.74</v>
      </c>
    </row>
    <row r="161" spans="1:14" ht="12.75">
      <c r="A161" s="9">
        <v>160</v>
      </c>
      <c r="B161" s="10" t="s">
        <v>233</v>
      </c>
      <c r="C161" s="16">
        <v>2994</v>
      </c>
      <c r="D161" s="15">
        <f>ROUND('RŠ-koeficienti-podatki-SIT'!D161/$B$195,2)</f>
        <v>298627.11</v>
      </c>
      <c r="E161" s="15">
        <f>ROUND('RŠ-koeficienti-podatki-SIT'!E161/$B$195,2)</f>
        <v>5358.04</v>
      </c>
      <c r="F161" s="15">
        <f>ROUND('RŠ-koeficienti-podatki-SIT'!F161/$B$195,2)</f>
        <v>31284.43</v>
      </c>
      <c r="G161" s="15">
        <f>ROUND('RŠ-koeficienti-podatki-SIT'!G161/$B$195,2)</f>
        <v>137172.43</v>
      </c>
      <c r="H161" s="15">
        <f>ROUND('RŠ-koeficienti-podatki-SIT'!H161/$B$195,2)</f>
        <v>157603.07</v>
      </c>
      <c r="I161" s="15">
        <f>ROUND('RŠ-koeficienti-podatki-SIT'!I161/$B$195,2)</f>
        <v>79690.37</v>
      </c>
      <c r="J161" s="15">
        <f>ROUND('RŠ-koeficienti-podatki-SIT'!J161/$B$195,2)</f>
        <v>9105.32</v>
      </c>
      <c r="K161" s="15">
        <f>ROUND('RŠ-koeficienti-podatki-SIT'!K161/$B$195,2)</f>
        <v>140765.31</v>
      </c>
      <c r="L161" s="15">
        <f>ROUND('RŠ-koeficienti-podatki-SIT'!L161/$B$195,2)</f>
        <v>585803.71</v>
      </c>
      <c r="M161" s="15">
        <f>ROUND('RŠ-koeficienti-podatki-SIT'!M161/$B$195,2)</f>
        <v>91032.38</v>
      </c>
      <c r="N161">
        <f t="shared" si="2"/>
        <v>4077162.2100000004</v>
      </c>
    </row>
    <row r="162" spans="1:14" ht="12.75">
      <c r="A162" s="7">
        <v>161</v>
      </c>
      <c r="B162" s="8" t="s">
        <v>234</v>
      </c>
      <c r="C162" s="14">
        <v>5200</v>
      </c>
      <c r="D162" s="15">
        <f>ROUND('RŠ-koeficienti-podatki-SIT'!D162/$B$195,2)</f>
        <v>325633.58</v>
      </c>
      <c r="E162" s="15">
        <f>ROUND('RŠ-koeficienti-podatki-SIT'!E162/$B$195,2)</f>
        <v>11421.3</v>
      </c>
      <c r="F162" s="15">
        <f>ROUND('RŠ-koeficienti-podatki-SIT'!F162/$B$195,2)</f>
        <v>97753.71</v>
      </c>
      <c r="G162" s="15">
        <f>ROUND('RŠ-koeficienti-podatki-SIT'!G162/$B$195,2)</f>
        <v>358542.98</v>
      </c>
      <c r="H162" s="15">
        <f>ROUND('RŠ-koeficienti-podatki-SIT'!H162/$B$195,2)</f>
        <v>131716.83</v>
      </c>
      <c r="I162" s="15">
        <f>ROUND('RŠ-koeficienti-podatki-SIT'!I162/$B$195,2)</f>
        <v>175360.62</v>
      </c>
      <c r="J162" s="15">
        <f>ROUND('RŠ-koeficienti-podatki-SIT'!J162/$B$195,2)</f>
        <v>28283.63</v>
      </c>
      <c r="K162" s="15">
        <f>ROUND('RŠ-koeficienti-podatki-SIT'!K162/$B$195,2)</f>
        <v>305857.08</v>
      </c>
      <c r="L162" s="15">
        <f>ROUND('RŠ-koeficienti-podatki-SIT'!L162/$B$195,2)</f>
        <v>909467.99</v>
      </c>
      <c r="M162" s="15">
        <f>ROUND('RŠ-koeficienti-podatki-SIT'!M162/$B$195,2)</f>
        <v>188488.32</v>
      </c>
      <c r="N162">
        <f t="shared" si="2"/>
        <v>9801127.21</v>
      </c>
    </row>
    <row r="163" spans="1:14" ht="12.75">
      <c r="A163" s="7">
        <v>162</v>
      </c>
      <c r="B163" s="8" t="s">
        <v>235</v>
      </c>
      <c r="C163" s="14">
        <v>8402</v>
      </c>
      <c r="D163" s="15">
        <f>ROUND('RŠ-koeficienti-podatki-SIT'!D163/$B$195,2)</f>
        <v>497650.64</v>
      </c>
      <c r="E163" s="15">
        <f>ROUND('RŠ-koeficienti-podatki-SIT'!E163/$B$195,2)</f>
        <v>14292.27</v>
      </c>
      <c r="F163" s="15">
        <f>ROUND('RŠ-koeficienti-podatki-SIT'!F163/$B$195,2)</f>
        <v>218206.48</v>
      </c>
      <c r="G163" s="15">
        <f>ROUND('RŠ-koeficienti-podatki-SIT'!G163/$B$195,2)</f>
        <v>614363.21</v>
      </c>
      <c r="H163" s="15">
        <f>ROUND('RŠ-koeficienti-podatki-SIT'!H163/$B$195,2)</f>
        <v>232173.26</v>
      </c>
      <c r="I163" s="15">
        <f>ROUND('RŠ-koeficienti-podatki-SIT'!I163/$B$195,2)</f>
        <v>348247.37</v>
      </c>
      <c r="J163" s="15">
        <f>ROUND('RŠ-koeficienti-podatki-SIT'!J163/$B$195,2)</f>
        <v>385974.8</v>
      </c>
      <c r="K163" s="15">
        <f>ROUND('RŠ-koeficienti-podatki-SIT'!K163/$B$195,2)</f>
        <v>694374.9</v>
      </c>
      <c r="L163" s="15">
        <f>ROUND('RŠ-koeficienti-podatki-SIT'!L163/$B$195,2)</f>
        <v>3963182.27</v>
      </c>
      <c r="M163" s="15">
        <f>ROUND('RŠ-koeficienti-podatki-SIT'!M163/$B$195,2)</f>
        <v>286533.97</v>
      </c>
      <c r="N163">
        <f t="shared" si="2"/>
        <v>9958200.85</v>
      </c>
    </row>
    <row r="164" spans="1:14" ht="12.75">
      <c r="A164" s="7">
        <v>163</v>
      </c>
      <c r="B164" s="8" t="s">
        <v>236</v>
      </c>
      <c r="C164" s="14">
        <v>4122</v>
      </c>
      <c r="D164" s="15">
        <f>ROUND('RŠ-koeficienti-podatki-SIT'!D164/$B$195,2)</f>
        <v>392455.35</v>
      </c>
      <c r="E164" s="15">
        <f>ROUND('RŠ-koeficienti-podatki-SIT'!E164/$B$195,2)</f>
        <v>0</v>
      </c>
      <c r="F164" s="15">
        <f>ROUND('RŠ-koeficienti-podatki-SIT'!F164/$B$195,2)</f>
        <v>53726.42</v>
      </c>
      <c r="G164" s="15">
        <f>ROUND('RŠ-koeficienti-podatki-SIT'!G164/$B$195,2)</f>
        <v>1072003.84</v>
      </c>
      <c r="H164" s="15">
        <f>ROUND('RŠ-koeficienti-podatki-SIT'!H164/$B$195,2)</f>
        <v>130996.49</v>
      </c>
      <c r="I164" s="15">
        <f>ROUND('RŠ-koeficienti-podatki-SIT'!I164/$B$195,2)</f>
        <v>69170.42</v>
      </c>
      <c r="J164" s="15">
        <f>ROUND('RŠ-koeficienti-podatki-SIT'!J164/$B$195,2)</f>
        <v>10878.82</v>
      </c>
      <c r="K164" s="15">
        <f>ROUND('RŠ-koeficienti-podatki-SIT'!K164/$B$195,2)</f>
        <v>112856.79</v>
      </c>
      <c r="L164" s="15">
        <f>ROUND('RŠ-koeficienti-podatki-SIT'!L164/$B$195,2)</f>
        <v>679373.23</v>
      </c>
      <c r="M164" s="15">
        <f>ROUND('RŠ-koeficienti-podatki-SIT'!M164/$B$195,2)</f>
        <v>169216.32</v>
      </c>
      <c r="N164">
        <f t="shared" si="2"/>
        <v>4020717.1500000004</v>
      </c>
    </row>
    <row r="165" spans="1:14" ht="12.75">
      <c r="A165" s="9">
        <v>164</v>
      </c>
      <c r="B165" s="10" t="s">
        <v>237</v>
      </c>
      <c r="C165" s="16">
        <v>1485</v>
      </c>
      <c r="D165" s="15">
        <f>ROUND('RŠ-koeficienti-podatki-SIT'!D165/$B$195,2)</f>
        <v>206301.12</v>
      </c>
      <c r="E165" s="15">
        <f>ROUND('RŠ-koeficienti-podatki-SIT'!E165/$B$195,2)</f>
        <v>926.39</v>
      </c>
      <c r="F165" s="15">
        <f>ROUND('RŠ-koeficienti-podatki-SIT'!F165/$B$195,2)</f>
        <v>25884.66</v>
      </c>
      <c r="G165" s="15">
        <f>ROUND('RŠ-koeficienti-podatki-SIT'!G165/$B$195,2)</f>
        <v>74215.49</v>
      </c>
      <c r="H165" s="15">
        <f>ROUND('RŠ-koeficienti-podatki-SIT'!H165/$B$195,2)</f>
        <v>61195.96</v>
      </c>
      <c r="I165" s="15">
        <f>ROUND('RŠ-koeficienti-podatki-SIT'!I165/$B$195,2)</f>
        <v>25571.69</v>
      </c>
      <c r="J165" s="15">
        <f>ROUND('RŠ-koeficienti-podatki-SIT'!J165/$B$195,2)</f>
        <v>813.72</v>
      </c>
      <c r="K165" s="15">
        <f>ROUND('RŠ-koeficienti-podatki-SIT'!K165/$B$195,2)</f>
        <v>22867.63</v>
      </c>
      <c r="L165" s="15">
        <f>ROUND('RŠ-koeficienti-podatki-SIT'!L165/$B$195,2)</f>
        <v>865594.22</v>
      </c>
      <c r="M165" s="15">
        <f>ROUND('RŠ-koeficienti-podatki-SIT'!M165/$B$195,2)</f>
        <v>41061.59</v>
      </c>
      <c r="N165">
        <f t="shared" si="2"/>
        <v>4339011.8</v>
      </c>
    </row>
    <row r="166" spans="1:14" ht="12.75">
      <c r="A166" s="7">
        <v>165</v>
      </c>
      <c r="B166" s="8" t="s">
        <v>238</v>
      </c>
      <c r="C166" s="14">
        <v>4269</v>
      </c>
      <c r="D166" s="15">
        <f>ROUND('RŠ-koeficienti-podatki-SIT'!D166/$B$195,2)</f>
        <v>253401.15</v>
      </c>
      <c r="E166" s="15">
        <f>ROUND('RŠ-koeficienti-podatki-SIT'!E166/$B$195,2)</f>
        <v>908.98</v>
      </c>
      <c r="F166" s="15">
        <f>ROUND('RŠ-koeficienti-podatki-SIT'!F166/$B$195,2)</f>
        <v>41419.66</v>
      </c>
      <c r="G166" s="15">
        <f>ROUND('RŠ-koeficienti-podatki-SIT'!G166/$B$195,2)</f>
        <v>214123.54</v>
      </c>
      <c r="H166" s="15">
        <f>ROUND('RŠ-koeficienti-podatki-SIT'!H166/$B$195,2)</f>
        <v>1578164.25</v>
      </c>
      <c r="I166" s="15">
        <f>ROUND('RŠ-koeficienti-podatki-SIT'!I166/$B$195,2)</f>
        <v>170849.01</v>
      </c>
      <c r="J166" s="15">
        <f>ROUND('RŠ-koeficienti-podatki-SIT'!J166/$B$195,2)</f>
        <v>5614.42</v>
      </c>
      <c r="K166" s="15">
        <f>ROUND('RŠ-koeficienti-podatki-SIT'!K166/$B$195,2)</f>
        <v>142987.03</v>
      </c>
      <c r="L166" s="15">
        <f>ROUND('RŠ-koeficienti-podatki-SIT'!L166/$B$195,2)</f>
        <v>421609.6</v>
      </c>
      <c r="M166" s="15">
        <f>ROUND('RŠ-koeficienti-podatki-SIT'!M166/$B$195,2)</f>
        <v>179747.69</v>
      </c>
      <c r="N166">
        <f t="shared" si="2"/>
        <v>10413786.799999999</v>
      </c>
    </row>
    <row r="167" spans="1:14" ht="12.75">
      <c r="A167" s="7">
        <v>166</v>
      </c>
      <c r="B167" s="8" t="s">
        <v>239</v>
      </c>
      <c r="C167" s="14">
        <v>12047</v>
      </c>
      <c r="D167" s="15">
        <f>ROUND('RŠ-koeficienti-podatki-SIT'!D167/$B$195,2)</f>
        <v>732436.15</v>
      </c>
      <c r="E167" s="15">
        <f>ROUND('RŠ-koeficienti-podatki-SIT'!E167/$B$195,2)</f>
        <v>20764.48</v>
      </c>
      <c r="F167" s="15">
        <f>ROUND('RŠ-koeficienti-podatki-SIT'!F167/$B$195,2)</f>
        <v>132782.51</v>
      </c>
      <c r="G167" s="15">
        <f>ROUND('RŠ-koeficienti-podatki-SIT'!G167/$B$195,2)</f>
        <v>2340131.03</v>
      </c>
      <c r="H167" s="15">
        <f>ROUND('RŠ-koeficienti-podatki-SIT'!H167/$B$195,2)</f>
        <v>581079.95</v>
      </c>
      <c r="I167" s="15">
        <f>ROUND('RŠ-koeficienti-podatki-SIT'!I167/$B$195,2)</f>
        <v>639212.99</v>
      </c>
      <c r="J167" s="15">
        <f>ROUND('RŠ-koeficienti-podatki-SIT'!J167/$B$195,2)</f>
        <v>16570.69</v>
      </c>
      <c r="K167" s="15">
        <f>ROUND('RŠ-koeficienti-podatki-SIT'!K167/$B$195,2)</f>
        <v>834013.52</v>
      </c>
      <c r="L167" s="15">
        <f>ROUND('RŠ-koeficienti-podatki-SIT'!L167/$B$195,2)</f>
        <v>1655299.62</v>
      </c>
      <c r="M167" s="15">
        <f>ROUND('RŠ-koeficienti-podatki-SIT'!M167/$B$195,2)</f>
        <v>436354.53</v>
      </c>
      <c r="N167">
        <f t="shared" si="2"/>
        <v>18942741.14</v>
      </c>
    </row>
    <row r="168" spans="1:14" ht="12.75">
      <c r="A168" s="7">
        <v>167</v>
      </c>
      <c r="B168" s="8" t="s">
        <v>240</v>
      </c>
      <c r="C168" s="14">
        <v>18046</v>
      </c>
      <c r="D168" s="15">
        <f>ROUND('RŠ-koeficienti-podatki-SIT'!D168/$B$195,2)</f>
        <v>1470142.71</v>
      </c>
      <c r="E168" s="15">
        <f>ROUND('RŠ-koeficienti-podatki-SIT'!E168/$B$195,2)</f>
        <v>29106.16</v>
      </c>
      <c r="F168" s="15">
        <f>ROUND('RŠ-koeficienti-podatki-SIT'!F168/$B$195,2)</f>
        <v>319011.85</v>
      </c>
      <c r="G168" s="15">
        <f>ROUND('RŠ-koeficienti-podatki-SIT'!G168/$B$195,2)</f>
        <v>1639288.1</v>
      </c>
      <c r="H168" s="15">
        <f>ROUND('RŠ-koeficienti-podatki-SIT'!H168/$B$195,2)</f>
        <v>498397.6</v>
      </c>
      <c r="I168" s="15">
        <f>ROUND('RŠ-koeficienti-podatki-SIT'!I168/$B$195,2)</f>
        <v>3332319.31</v>
      </c>
      <c r="J168" s="15">
        <f>ROUND('RŠ-koeficienti-podatki-SIT'!J168/$B$195,2)</f>
        <v>73430.98</v>
      </c>
      <c r="K168" s="15">
        <f>ROUND('RŠ-koeficienti-podatki-SIT'!K168/$B$195,2)</f>
        <v>1344950.76</v>
      </c>
      <c r="L168" s="15">
        <f>ROUND('RŠ-koeficienti-podatki-SIT'!L168/$B$195,2)</f>
        <v>1963019.53</v>
      </c>
      <c r="M168" s="15">
        <f>ROUND('RŠ-koeficienti-podatki-SIT'!M168/$B$195,2)</f>
        <v>854335.67</v>
      </c>
      <c r="N168">
        <f t="shared" si="2"/>
        <v>23318733.289999995</v>
      </c>
    </row>
    <row r="169" spans="1:14" ht="12.75">
      <c r="A169" s="7">
        <v>168</v>
      </c>
      <c r="B169" s="8" t="s">
        <v>241</v>
      </c>
      <c r="C169" s="14">
        <v>18827</v>
      </c>
      <c r="D169" s="15">
        <f>ROUND('RŠ-koeficienti-podatki-SIT'!D169/$B$195,2)</f>
        <v>1337735.77</v>
      </c>
      <c r="E169" s="15">
        <f>ROUND('RŠ-koeficienti-podatki-SIT'!E169/$B$195,2)</f>
        <v>16691.7</v>
      </c>
      <c r="F169" s="15">
        <f>ROUND('RŠ-koeficienti-podatki-SIT'!F169/$B$195,2)</f>
        <v>224023.54</v>
      </c>
      <c r="G169" s="15">
        <f>ROUND('RŠ-koeficienti-podatki-SIT'!G169/$B$195,2)</f>
        <v>2528300.78</v>
      </c>
      <c r="H169" s="15">
        <f>ROUND('RŠ-koeficienti-podatki-SIT'!H169/$B$195,2)</f>
        <v>460378.07</v>
      </c>
      <c r="I169" s="15">
        <f>ROUND('RŠ-koeficienti-podatki-SIT'!I169/$B$195,2)</f>
        <v>2171089.97</v>
      </c>
      <c r="J169" s="15">
        <f>ROUND('RŠ-koeficienti-podatki-SIT'!J169/$B$195,2)</f>
        <v>34885.66</v>
      </c>
      <c r="K169" s="15">
        <f>ROUND('RŠ-koeficienti-podatki-SIT'!K169/$B$195,2)</f>
        <v>1285953.93</v>
      </c>
      <c r="L169" s="15">
        <f>ROUND('RŠ-koeficienti-podatki-SIT'!L169/$B$195,2)</f>
        <v>2978246.54</v>
      </c>
      <c r="M169" s="15">
        <f>ROUND('RŠ-koeficienti-podatki-SIT'!M169/$B$195,2)</f>
        <v>720551.66</v>
      </c>
      <c r="N169">
        <f t="shared" si="2"/>
        <v>13220262.58</v>
      </c>
    </row>
    <row r="170" spans="1:14" ht="12.75">
      <c r="A170" s="9">
        <v>169</v>
      </c>
      <c r="B170" s="10" t="s">
        <v>242</v>
      </c>
      <c r="C170" s="16">
        <v>1277</v>
      </c>
      <c r="D170" s="15">
        <f>ROUND('RŠ-koeficienti-podatki-SIT'!D170/$B$195,2)</f>
        <v>140752.8</v>
      </c>
      <c r="E170" s="15">
        <f>ROUND('RŠ-koeficienti-podatki-SIT'!E170/$B$195,2)</f>
        <v>897.18</v>
      </c>
      <c r="F170" s="15">
        <f>ROUND('RŠ-koeficienti-podatki-SIT'!F170/$B$195,2)</f>
        <v>8057.92</v>
      </c>
      <c r="G170" s="15">
        <f>ROUND('RŠ-koeficienti-podatki-SIT'!G170/$B$195,2)</f>
        <v>46069.1</v>
      </c>
      <c r="H170" s="15">
        <f>ROUND('RŠ-koeficienti-podatki-SIT'!H170/$B$195,2)</f>
        <v>48944.25</v>
      </c>
      <c r="I170" s="15">
        <f>ROUND('RŠ-koeficienti-podatki-SIT'!I170/$B$195,2)</f>
        <v>10323.82</v>
      </c>
      <c r="J170" s="15">
        <f>ROUND('RŠ-koeficienti-podatki-SIT'!J170/$B$195,2)</f>
        <v>1093.31</v>
      </c>
      <c r="K170" s="15">
        <f>ROUND('RŠ-koeficienti-podatki-SIT'!K170/$B$195,2)</f>
        <v>24470.04</v>
      </c>
      <c r="L170" s="15">
        <f>ROUND('RŠ-koeficienti-podatki-SIT'!L170/$B$195,2)</f>
        <v>1100834.59</v>
      </c>
      <c r="M170" s="15">
        <f>ROUND('RŠ-koeficienti-podatki-SIT'!M170/$B$195,2)</f>
        <v>60857.95</v>
      </c>
      <c r="N170">
        <f t="shared" si="2"/>
        <v>4385141.3</v>
      </c>
    </row>
    <row r="171" spans="1:14" ht="12.75">
      <c r="A171" s="9">
        <v>170</v>
      </c>
      <c r="B171" s="10" t="s">
        <v>243</v>
      </c>
      <c r="C171" s="16">
        <v>3591</v>
      </c>
      <c r="D171" s="15">
        <f>ROUND('RŠ-koeficienti-podatki-SIT'!D171/$B$195,2)</f>
        <v>549337.01</v>
      </c>
      <c r="E171" s="15">
        <f>ROUND('RŠ-koeficienti-podatki-SIT'!E171/$B$195,2)</f>
        <v>20031.76</v>
      </c>
      <c r="F171" s="15">
        <f>ROUND('RŠ-koeficienti-podatki-SIT'!F171/$B$195,2)</f>
        <v>44181.81</v>
      </c>
      <c r="G171" s="15">
        <f>ROUND('RŠ-koeficienti-podatki-SIT'!G171/$B$195,2)</f>
        <v>190848.23</v>
      </c>
      <c r="H171" s="15">
        <f>ROUND('RŠ-koeficienti-podatki-SIT'!H171/$B$195,2)</f>
        <v>93453.56</v>
      </c>
      <c r="I171" s="15">
        <f>ROUND('RŠ-koeficienti-podatki-SIT'!I171/$B$195,2)</f>
        <v>165530.25</v>
      </c>
      <c r="J171" s="15">
        <f>ROUND('RŠ-koeficienti-podatki-SIT'!J171/$B$195,2)</f>
        <v>27079.79</v>
      </c>
      <c r="K171" s="15">
        <f>ROUND('RŠ-koeficienti-podatki-SIT'!K171/$B$195,2)</f>
        <v>907599.19</v>
      </c>
      <c r="L171" s="15">
        <f>ROUND('RŠ-koeficienti-podatki-SIT'!L171/$B$195,2)</f>
        <v>820496.08</v>
      </c>
      <c r="M171" s="15">
        <f>ROUND('RŠ-koeficienti-podatki-SIT'!M171/$B$195,2)</f>
        <v>119414.66</v>
      </c>
      <c r="N171">
        <f t="shared" si="2"/>
        <v>11889006.780000001</v>
      </c>
    </row>
    <row r="172" spans="1:14" ht="12.75">
      <c r="A172" s="7">
        <v>171</v>
      </c>
      <c r="B172" s="8" t="s">
        <v>244</v>
      </c>
      <c r="C172" s="14">
        <v>15239</v>
      </c>
      <c r="D172" s="15">
        <f>ROUND('RŠ-koeficienti-podatki-SIT'!D172/$B$195,2)</f>
        <v>1323861.58</v>
      </c>
      <c r="E172" s="15">
        <f>ROUND('RŠ-koeficienti-podatki-SIT'!E172/$B$195,2)</f>
        <v>9264.66</v>
      </c>
      <c r="F172" s="15">
        <f>ROUND('RŠ-koeficienti-podatki-SIT'!F172/$B$195,2)</f>
        <v>161211.4</v>
      </c>
      <c r="G172" s="15">
        <f>ROUND('RŠ-koeficienti-podatki-SIT'!G172/$B$195,2)</f>
        <v>1769909.62</v>
      </c>
      <c r="H172" s="15">
        <f>ROUND('RŠ-koeficienti-podatki-SIT'!H172/$B$195,2)</f>
        <v>1016866.67</v>
      </c>
      <c r="I172" s="15">
        <f>ROUND('RŠ-koeficienti-podatki-SIT'!I172/$B$195,2)</f>
        <v>497805.43</v>
      </c>
      <c r="J172" s="15">
        <f>ROUND('RŠ-koeficienti-podatki-SIT'!J172/$B$195,2)</f>
        <v>12624.3</v>
      </c>
      <c r="K172" s="15">
        <f>ROUND('RŠ-koeficienti-podatki-SIT'!K172/$B$195,2)</f>
        <v>927639.14</v>
      </c>
      <c r="L172" s="15">
        <f>ROUND('RŠ-koeficienti-podatki-SIT'!L172/$B$195,2)</f>
        <v>2791946.47</v>
      </c>
      <c r="M172" s="15">
        <f>ROUND('RŠ-koeficienti-podatki-SIT'!M172/$B$195,2)</f>
        <v>421075.17</v>
      </c>
      <c r="N172">
        <f t="shared" si="2"/>
        <v>10663483.32</v>
      </c>
    </row>
    <row r="173" spans="1:14" ht="12.75">
      <c r="A173" s="7">
        <v>172</v>
      </c>
      <c r="B173" s="8" t="s">
        <v>245</v>
      </c>
      <c r="C173" s="14">
        <v>3505</v>
      </c>
      <c r="D173" s="15">
        <f>ROUND('RŠ-koeficienti-podatki-SIT'!D173/$B$195,2)</f>
        <v>216571.21</v>
      </c>
      <c r="E173" s="15">
        <f>ROUND('RŠ-koeficienti-podatki-SIT'!E173/$B$195,2)</f>
        <v>0</v>
      </c>
      <c r="F173" s="15">
        <f>ROUND('RŠ-koeficienti-podatki-SIT'!F173/$B$195,2)</f>
        <v>3755.63</v>
      </c>
      <c r="G173" s="15">
        <f>ROUND('RŠ-koeficienti-podatki-SIT'!G173/$B$195,2)</f>
        <v>150386.84</v>
      </c>
      <c r="H173" s="15">
        <f>ROUND('RŠ-koeficienti-podatki-SIT'!H173/$B$195,2)</f>
        <v>560862.1</v>
      </c>
      <c r="I173" s="15">
        <f>ROUND('RŠ-koeficienti-podatki-SIT'!I173/$B$195,2)</f>
        <v>41208.41</v>
      </c>
      <c r="J173" s="15">
        <f>ROUND('RŠ-koeficienti-podatki-SIT'!J173/$B$195,2)</f>
        <v>4349.07</v>
      </c>
      <c r="K173" s="15">
        <f>ROUND('RŠ-koeficienti-podatki-SIT'!K173/$B$195,2)</f>
        <v>118517.4</v>
      </c>
      <c r="L173" s="15">
        <f>ROUND('RŠ-koeficienti-podatki-SIT'!L173/$B$195,2)</f>
        <v>474303.68</v>
      </c>
      <c r="M173" s="15">
        <f>ROUND('RŠ-koeficienti-podatki-SIT'!M173/$B$195,2)</f>
        <v>142580.54</v>
      </c>
      <c r="N173">
        <f t="shared" si="2"/>
        <v>24023301.709999997</v>
      </c>
    </row>
    <row r="174" spans="1:14" ht="12.75">
      <c r="A174" s="9">
        <v>173</v>
      </c>
      <c r="B174" s="10" t="s">
        <v>246</v>
      </c>
      <c r="C174" s="16">
        <v>33642</v>
      </c>
      <c r="D174" s="15">
        <f>ROUND('RŠ-koeficienti-podatki-SIT'!D174/$B$195,2)</f>
        <v>3461667.73</v>
      </c>
      <c r="E174" s="15">
        <f>ROUND('RŠ-koeficienti-podatki-SIT'!E174/$B$195,2)</f>
        <v>11315.63</v>
      </c>
      <c r="F174" s="15">
        <f>ROUND('RŠ-koeficienti-podatki-SIT'!F174/$B$195,2)</f>
        <v>273396.14</v>
      </c>
      <c r="G174" s="15">
        <f>ROUND('RŠ-koeficienti-podatki-SIT'!G174/$B$195,2)</f>
        <v>2884439.48</v>
      </c>
      <c r="H174" s="15">
        <f>ROUND('RŠ-koeficienti-podatki-SIT'!H174/$B$195,2)</f>
        <v>2605405.46</v>
      </c>
      <c r="I174" s="15">
        <f>ROUND('RŠ-koeficienti-podatki-SIT'!I174/$B$195,2)</f>
        <v>3939011.74</v>
      </c>
      <c r="J174" s="15">
        <f>ROUND('RŠ-koeficienti-podatki-SIT'!J174/$B$195,2)</f>
        <v>228097.2</v>
      </c>
      <c r="K174" s="15">
        <f>ROUND('RŠ-koeficienti-podatki-SIT'!K174/$B$195,2)</f>
        <v>3863264.74</v>
      </c>
      <c r="L174" s="15">
        <f>ROUND('RŠ-koeficienti-podatki-SIT'!L174/$B$195,2)</f>
        <v>4095600.47</v>
      </c>
      <c r="M174" s="15">
        <f>ROUND('RŠ-koeficienti-podatki-SIT'!M174/$B$195,2)</f>
        <v>911421.24</v>
      </c>
      <c r="N174">
        <f t="shared" si="2"/>
        <v>23173778.24</v>
      </c>
    </row>
    <row r="175" spans="1:14" ht="12.75">
      <c r="A175" s="9">
        <v>174</v>
      </c>
      <c r="B175" s="10" t="s">
        <v>247</v>
      </c>
      <c r="C175" s="16">
        <v>1556</v>
      </c>
      <c r="D175" s="15">
        <f>ROUND('RŠ-koeficienti-podatki-SIT'!D175/$B$195,2)</f>
        <v>231872.39</v>
      </c>
      <c r="E175" s="15">
        <f>ROUND('RŠ-koeficienti-podatki-SIT'!E175/$B$195,2)</f>
        <v>302.33</v>
      </c>
      <c r="F175" s="15">
        <f>ROUND('RŠ-koeficienti-podatki-SIT'!F175/$B$195,2)</f>
        <v>27851.9</v>
      </c>
      <c r="G175" s="15">
        <f>ROUND('RŠ-koeficienti-podatki-SIT'!G175/$B$195,2)</f>
        <v>59583.41</v>
      </c>
      <c r="H175" s="15">
        <f>ROUND('RŠ-koeficienti-podatki-SIT'!H175/$B$195,2)</f>
        <v>60108.64</v>
      </c>
      <c r="I175" s="15">
        <f>ROUND('RŠ-koeficienti-podatki-SIT'!I175/$B$195,2)</f>
        <v>90133.66</v>
      </c>
      <c r="J175" s="15">
        <f>ROUND('RŠ-koeficienti-podatki-SIT'!J175/$B$195,2)</f>
        <v>23095.21</v>
      </c>
      <c r="K175" s="15">
        <f>ROUND('RŠ-koeficienti-podatki-SIT'!K175/$B$195,2)</f>
        <v>49375.48</v>
      </c>
      <c r="L175" s="15">
        <f>ROUND('RŠ-koeficienti-podatki-SIT'!L175/$B$195,2)</f>
        <v>267367.61</v>
      </c>
      <c r="M175" s="15">
        <f>ROUND('RŠ-koeficienti-podatki-SIT'!M175/$B$195,2)</f>
        <v>55269.78</v>
      </c>
      <c r="N175">
        <f t="shared" si="2"/>
        <v>3352860.2199999997</v>
      </c>
    </row>
    <row r="176" spans="1:14" ht="12.75">
      <c r="A176" s="7">
        <v>175</v>
      </c>
      <c r="B176" s="8" t="s">
        <v>248</v>
      </c>
      <c r="C176" s="14">
        <v>3916</v>
      </c>
      <c r="D176" s="15">
        <f>ROUND('RŠ-koeficienti-podatki-SIT'!D176/$B$195,2)</f>
        <v>302583.04</v>
      </c>
      <c r="E176" s="15">
        <f>ROUND('RŠ-koeficienti-podatki-SIT'!E176/$B$195,2)</f>
        <v>2090.64</v>
      </c>
      <c r="F176" s="15">
        <f>ROUND('RŠ-koeficienti-podatki-SIT'!F176/$B$195,2)</f>
        <v>34234.69</v>
      </c>
      <c r="G176" s="15">
        <f>ROUND('RŠ-koeficienti-podatki-SIT'!G176/$B$195,2)</f>
        <v>916829.41</v>
      </c>
      <c r="H176" s="15">
        <f>ROUND('RŠ-koeficienti-podatki-SIT'!H176/$B$195,2)</f>
        <v>0</v>
      </c>
      <c r="I176" s="15">
        <f>ROUND('RŠ-koeficienti-podatki-SIT'!I176/$B$195,2)</f>
        <v>198622.93</v>
      </c>
      <c r="J176" s="15">
        <f>ROUND('RŠ-koeficienti-podatki-SIT'!J176/$B$195,2)</f>
        <v>88015.36</v>
      </c>
      <c r="K176" s="15">
        <f>ROUND('RŠ-koeficienti-podatki-SIT'!K176/$B$195,2)</f>
        <v>205082.62</v>
      </c>
      <c r="L176" s="15">
        <f>ROUND('RŠ-koeficienti-podatki-SIT'!L176/$B$195,2)</f>
        <v>629949.09</v>
      </c>
      <c r="M176" s="15">
        <f>ROUND('RŠ-koeficienti-podatki-SIT'!M176/$B$195,2)</f>
        <v>105020.03</v>
      </c>
      <c r="N176">
        <f t="shared" si="2"/>
        <v>3263557.869999999</v>
      </c>
    </row>
    <row r="177" spans="1:14" ht="12.75">
      <c r="A177" s="9">
        <v>176</v>
      </c>
      <c r="B177" s="10" t="s">
        <v>249</v>
      </c>
      <c r="C177" s="16">
        <v>1346</v>
      </c>
      <c r="D177" s="15">
        <f>ROUND('RŠ-koeficienti-podatki-SIT'!D177/$B$195,2)</f>
        <v>154668.66</v>
      </c>
      <c r="E177" s="15">
        <f>ROUND('RŠ-koeficienti-podatki-SIT'!E177/$B$195,2)</f>
        <v>3487.41</v>
      </c>
      <c r="F177" s="15">
        <f>ROUND('RŠ-koeficienti-podatki-SIT'!F177/$B$195,2)</f>
        <v>13778.41</v>
      </c>
      <c r="G177" s="15">
        <f>ROUND('RŠ-koeficienti-podatki-SIT'!G177/$B$195,2)</f>
        <v>101352</v>
      </c>
      <c r="H177" s="15">
        <f>ROUND('RŠ-koeficienti-podatki-SIT'!H177/$B$195,2)</f>
        <v>41073.01</v>
      </c>
      <c r="I177" s="15">
        <f>ROUND('RŠ-koeficienti-podatki-SIT'!I177/$B$195,2)</f>
        <v>126172.51</v>
      </c>
      <c r="J177" s="15">
        <f>ROUND('RŠ-koeficienti-podatki-SIT'!J177/$B$195,2)</f>
        <v>616.73</v>
      </c>
      <c r="K177" s="15">
        <f>ROUND('RŠ-koeficienti-podatki-SIT'!K177/$B$195,2)</f>
        <v>105508.86</v>
      </c>
      <c r="L177" s="15">
        <f>ROUND('RŠ-koeficienti-podatki-SIT'!L177/$B$195,2)</f>
        <v>185733.05</v>
      </c>
      <c r="M177" s="15">
        <f>ROUND('RŠ-koeficienti-podatki-SIT'!M177/$B$195,2)</f>
        <v>43477.42</v>
      </c>
      <c r="N177">
        <f t="shared" si="2"/>
        <v>3391625.8</v>
      </c>
    </row>
    <row r="178" spans="1:14" ht="12.75">
      <c r="A178" s="9">
        <v>177</v>
      </c>
      <c r="B178" s="10" t="s">
        <v>250</v>
      </c>
      <c r="C178" s="16">
        <v>5586</v>
      </c>
      <c r="D178" s="15">
        <f>ROUND('RŠ-koeficienti-podatki-SIT'!D178/$B$195,2)</f>
        <v>573059.59</v>
      </c>
      <c r="E178" s="15">
        <f>ROUND('RŠ-koeficienti-podatki-SIT'!E178/$B$195,2)</f>
        <v>6438.82</v>
      </c>
      <c r="F178" s="15">
        <f>ROUND('RŠ-koeficienti-podatki-SIT'!F178/$B$195,2)</f>
        <v>79285.6</v>
      </c>
      <c r="G178" s="15">
        <f>ROUND('RŠ-koeficienti-podatki-SIT'!G178/$B$195,2)</f>
        <v>577178.27</v>
      </c>
      <c r="H178" s="15">
        <f>ROUND('RŠ-koeficienti-podatki-SIT'!H178/$B$195,2)</f>
        <v>210165.25</v>
      </c>
      <c r="I178" s="15">
        <f>ROUND('RŠ-koeficienti-podatki-SIT'!I178/$B$195,2)</f>
        <v>224549.32</v>
      </c>
      <c r="J178" s="15">
        <f>ROUND('RŠ-koeficienti-podatki-SIT'!J178/$B$195,2)</f>
        <v>24486.73</v>
      </c>
      <c r="K178" s="15">
        <f>ROUND('RŠ-koeficienti-podatki-SIT'!K178/$B$195,2)</f>
        <v>116720.91</v>
      </c>
      <c r="L178" s="15">
        <f>ROUND('RŠ-koeficienti-podatki-SIT'!L178/$B$195,2)</f>
        <v>536279.42</v>
      </c>
      <c r="M178" s="15">
        <f>ROUND('RŠ-koeficienti-podatki-SIT'!M178/$B$195,2)</f>
        <v>260661.83</v>
      </c>
      <c r="N178">
        <f t="shared" si="2"/>
        <v>5599270.779999999</v>
      </c>
    </row>
    <row r="179" spans="1:14" ht="12.75">
      <c r="A179" s="7">
        <v>178</v>
      </c>
      <c r="B179" s="8" t="s">
        <v>251</v>
      </c>
      <c r="C179" s="14">
        <v>5273</v>
      </c>
      <c r="D179" s="15">
        <f>ROUND('RŠ-koeficienti-podatki-SIT'!D179/$B$195,2)</f>
        <v>284718.74</v>
      </c>
      <c r="E179" s="15">
        <f>ROUND('RŠ-koeficienti-podatki-SIT'!E179/$B$195,2)</f>
        <v>8329.16</v>
      </c>
      <c r="F179" s="15">
        <f>ROUND('RŠ-koeficienti-podatki-SIT'!F179/$B$195,2)</f>
        <v>50680.19</v>
      </c>
      <c r="G179" s="15">
        <f>ROUND('RŠ-koeficienti-podatki-SIT'!G179/$B$195,2)</f>
        <v>575855.45</v>
      </c>
      <c r="H179" s="15">
        <f>ROUND('RŠ-koeficienti-podatki-SIT'!H179/$B$195,2)</f>
        <v>546390.42</v>
      </c>
      <c r="I179" s="15">
        <f>ROUND('RŠ-koeficienti-podatki-SIT'!I179/$B$195,2)</f>
        <v>304636.12</v>
      </c>
      <c r="J179" s="15">
        <f>ROUND('RŠ-koeficienti-podatki-SIT'!J179/$B$195,2)</f>
        <v>10403.1</v>
      </c>
      <c r="K179" s="15">
        <f>ROUND('RŠ-koeficienti-podatki-SIT'!K179/$B$195,2)</f>
        <v>213128.03</v>
      </c>
      <c r="L179" s="15">
        <f>ROUND('RŠ-koeficienti-podatki-SIT'!L179/$B$195,2)</f>
        <v>868214.82</v>
      </c>
      <c r="M179" s="15">
        <f>ROUND('RŠ-koeficienti-podatki-SIT'!M179/$B$195,2)</f>
        <v>117230.01</v>
      </c>
      <c r="N179">
        <f t="shared" si="2"/>
        <v>4195600.79</v>
      </c>
    </row>
    <row r="180" spans="1:14" ht="12.75">
      <c r="A180" s="7">
        <v>179</v>
      </c>
      <c r="B180" s="8" t="s">
        <v>252</v>
      </c>
      <c r="C180" s="14">
        <v>2350</v>
      </c>
      <c r="D180" s="15">
        <f>ROUND('RŠ-koeficienti-podatki-SIT'!D180/$B$195,2)</f>
        <v>196594.89</v>
      </c>
      <c r="E180" s="15">
        <f>ROUND('RŠ-koeficienti-podatki-SIT'!E180/$B$195,2)</f>
        <v>10874.65</v>
      </c>
      <c r="F180" s="15">
        <f>ROUND('RŠ-koeficienti-podatki-SIT'!F180/$B$195,2)</f>
        <v>13311.63</v>
      </c>
      <c r="G180" s="15">
        <f>ROUND('RŠ-koeficienti-podatki-SIT'!G180/$B$195,2)</f>
        <v>278400.93</v>
      </c>
      <c r="H180" s="15">
        <f>ROUND('RŠ-koeficienti-podatki-SIT'!H180/$B$195,2)</f>
        <v>116779.34</v>
      </c>
      <c r="I180" s="15">
        <f>ROUND('RŠ-koeficienti-podatki-SIT'!I180/$B$195,2)</f>
        <v>105132.7</v>
      </c>
      <c r="J180" s="15">
        <f>ROUND('RŠ-koeficienti-podatki-SIT'!J180/$B$195,2)</f>
        <v>15268.74</v>
      </c>
      <c r="K180" s="15">
        <f>ROUND('RŠ-koeficienti-podatki-SIT'!K180/$B$195,2)</f>
        <v>156835.25</v>
      </c>
      <c r="L180" s="15">
        <f>ROUND('RŠ-koeficienti-podatki-SIT'!L180/$B$195,2)</f>
        <v>264450.84</v>
      </c>
      <c r="M180" s="15">
        <f>ROUND('RŠ-koeficienti-podatki-SIT'!M180/$B$195,2)</f>
        <v>50742.78</v>
      </c>
      <c r="N180">
        <f t="shared" si="2"/>
        <v>4028398.3600000003</v>
      </c>
    </row>
    <row r="181" spans="1:14" ht="12.75">
      <c r="A181" s="7">
        <v>180</v>
      </c>
      <c r="B181" s="8" t="s">
        <v>253</v>
      </c>
      <c r="C181" s="14">
        <v>4032</v>
      </c>
      <c r="D181" s="15">
        <f>ROUND('RŠ-koeficienti-podatki-SIT'!D181/$B$195,2)</f>
        <v>366996.33</v>
      </c>
      <c r="E181" s="15">
        <f>ROUND('RŠ-koeficienti-podatki-SIT'!E181/$B$195,2)</f>
        <v>2616.42</v>
      </c>
      <c r="F181" s="15">
        <f>ROUND('RŠ-koeficienti-podatki-SIT'!F181/$B$195,2)</f>
        <v>88466.03</v>
      </c>
      <c r="G181" s="15">
        <f>ROUND('RŠ-koeficienti-podatki-SIT'!G181/$B$195,2)</f>
        <v>238294.94</v>
      </c>
      <c r="H181" s="15">
        <f>ROUND('RŠ-koeficienti-podatki-SIT'!H181/$B$195,2)</f>
        <v>381614.09</v>
      </c>
      <c r="I181" s="15">
        <f>ROUND('RŠ-koeficienti-podatki-SIT'!I181/$B$195,2)</f>
        <v>377708.23</v>
      </c>
      <c r="J181" s="15">
        <f>ROUND('RŠ-koeficienti-podatki-SIT'!J181/$B$195,2)</f>
        <v>16170.09</v>
      </c>
      <c r="K181" s="15">
        <f>ROUND('RŠ-koeficienti-podatki-SIT'!K181/$B$195,2)</f>
        <v>185707.73</v>
      </c>
      <c r="L181" s="15">
        <f>ROUND('RŠ-koeficienti-podatki-SIT'!L181/$B$195,2)</f>
        <v>1005116.01</v>
      </c>
      <c r="M181" s="15">
        <f>ROUND('RŠ-koeficienti-podatki-SIT'!M181/$B$195,2)</f>
        <v>150934.74</v>
      </c>
      <c r="N181">
        <f t="shared" si="2"/>
        <v>8788146.790000001</v>
      </c>
    </row>
    <row r="182" spans="1:14" ht="12.75">
      <c r="A182" s="7">
        <v>181</v>
      </c>
      <c r="B182" s="8" t="s">
        <v>254</v>
      </c>
      <c r="C182" s="14">
        <v>8034</v>
      </c>
      <c r="D182" s="15">
        <f>ROUND('RŠ-koeficienti-podatki-SIT'!D182/$B$195,2)</f>
        <v>598902.52</v>
      </c>
      <c r="E182" s="15">
        <f>ROUND('RŠ-koeficienti-podatki-SIT'!E182/$B$195,2)</f>
        <v>24878.99</v>
      </c>
      <c r="F182" s="15">
        <f>ROUND('RŠ-koeficienti-podatki-SIT'!F182/$B$195,2)</f>
        <v>89150.39</v>
      </c>
      <c r="G182" s="15">
        <f>ROUND('RŠ-koeficienti-podatki-SIT'!G182/$B$195,2)</f>
        <v>1475417.29</v>
      </c>
      <c r="H182" s="15">
        <f>ROUND('RŠ-koeficienti-podatki-SIT'!H182/$B$195,2)</f>
        <v>277086.46</v>
      </c>
      <c r="I182" s="15">
        <f>ROUND('RŠ-koeficienti-podatki-SIT'!I182/$B$195,2)</f>
        <v>189171.26</v>
      </c>
      <c r="J182" s="15">
        <f>ROUND('RŠ-koeficienti-podatki-SIT'!J182/$B$195,2)</f>
        <v>17947.75</v>
      </c>
      <c r="K182" s="15">
        <f>ROUND('RŠ-koeficienti-podatki-SIT'!K182/$B$195,2)</f>
        <v>207431.98</v>
      </c>
      <c r="L182" s="15">
        <f>ROUND('RŠ-koeficienti-podatki-SIT'!L182/$B$195,2)</f>
        <v>2748969.29</v>
      </c>
      <c r="M182" s="15">
        <f>ROUND('RŠ-koeficienti-podatki-SIT'!M182/$B$195,2)</f>
        <v>333500.25</v>
      </c>
      <c r="N182">
        <f t="shared" si="2"/>
        <v>7667346.82</v>
      </c>
    </row>
    <row r="183" spans="1:14" ht="12.75">
      <c r="A183" s="7">
        <v>182</v>
      </c>
      <c r="B183" s="8" t="s">
        <v>255</v>
      </c>
      <c r="C183" s="14">
        <v>2536</v>
      </c>
      <c r="D183" s="15">
        <f>ROUND('RŠ-koeficienti-podatki-SIT'!D183/$B$195,2)</f>
        <v>195222</v>
      </c>
      <c r="E183" s="15">
        <f>ROUND('RŠ-koeficienti-podatki-SIT'!E183/$B$195,2)</f>
        <v>70.94</v>
      </c>
      <c r="F183" s="15">
        <f>ROUND('RŠ-koeficienti-podatki-SIT'!F183/$B$195,2)</f>
        <v>35181.94</v>
      </c>
      <c r="G183" s="15">
        <f>ROUND('RŠ-koeficienti-podatki-SIT'!G183/$B$195,2)</f>
        <v>412397.76</v>
      </c>
      <c r="H183" s="15">
        <f>ROUND('RŠ-koeficienti-podatki-SIT'!H183/$B$195,2)</f>
        <v>370238.69</v>
      </c>
      <c r="I183" s="15">
        <f>ROUND('RŠ-koeficienti-podatki-SIT'!I183/$B$195,2)</f>
        <v>21060.76</v>
      </c>
      <c r="J183" s="15">
        <f>ROUND('RŠ-koeficienti-podatki-SIT'!J183/$B$195,2)</f>
        <v>7356.87</v>
      </c>
      <c r="K183" s="15">
        <f>ROUND('RŠ-koeficienti-podatki-SIT'!K183/$B$195,2)</f>
        <v>89567.68</v>
      </c>
      <c r="L183" s="15">
        <f>ROUND('RŠ-koeficienti-podatki-SIT'!L183/$B$195,2)</f>
        <v>463065.43</v>
      </c>
      <c r="M183" s="15">
        <f>ROUND('RŠ-koeficienti-podatki-SIT'!M183/$B$195,2)</f>
        <v>100158.57</v>
      </c>
      <c r="N183">
        <f t="shared" si="2"/>
        <v>11970930.91</v>
      </c>
    </row>
    <row r="184" spans="1:14" ht="12.75">
      <c r="A184" s="7">
        <v>183</v>
      </c>
      <c r="B184" s="8" t="s">
        <v>256</v>
      </c>
      <c r="C184" s="14">
        <v>18011</v>
      </c>
      <c r="D184" s="15">
        <f>ROUND('RŠ-koeficienti-podatki-SIT'!D184/$B$195,2)</f>
        <v>1566875.31</v>
      </c>
      <c r="E184" s="15">
        <f>ROUND('RŠ-koeficienti-podatki-SIT'!E184/$B$195,2)</f>
        <v>40965.62</v>
      </c>
      <c r="F184" s="15">
        <f>ROUND('RŠ-koeficienti-podatki-SIT'!F184/$B$195,2)</f>
        <v>244274.75</v>
      </c>
      <c r="G184" s="15">
        <f>ROUND('RŠ-koeficienti-podatki-SIT'!G184/$B$195,2)</f>
        <v>1415677.68</v>
      </c>
      <c r="H184" s="15">
        <f>ROUND('RŠ-koeficienti-podatki-SIT'!H184/$B$195,2)</f>
        <v>1138920.88</v>
      </c>
      <c r="I184" s="15">
        <f>ROUND('RŠ-koeficienti-podatki-SIT'!I184/$B$195,2)</f>
        <v>624636.96</v>
      </c>
      <c r="J184" s="15">
        <f>ROUND('RŠ-koeficienti-podatki-SIT'!J184/$B$195,2)</f>
        <v>165285.43</v>
      </c>
      <c r="K184" s="15">
        <f>ROUND('RŠ-koeficienti-podatki-SIT'!K184/$B$195,2)</f>
        <v>1082916.04</v>
      </c>
      <c r="L184" s="15">
        <f>ROUND('RŠ-koeficienti-podatki-SIT'!L184/$B$195,2)</f>
        <v>3629648.64</v>
      </c>
      <c r="M184" s="15">
        <f>ROUND('RŠ-koeficienti-podatki-SIT'!M184/$B$195,2)</f>
        <v>346861.96</v>
      </c>
      <c r="N184">
        <f t="shared" si="2"/>
        <v>12182604.280000001</v>
      </c>
    </row>
    <row r="185" spans="1:14" ht="12.75">
      <c r="A185" s="7">
        <v>184</v>
      </c>
      <c r="B185" s="8" t="s">
        <v>257</v>
      </c>
      <c r="C185" s="14">
        <v>2859</v>
      </c>
      <c r="D185" s="15">
        <f>ROUND('RŠ-koeficienti-podatki-SIT'!D185/$B$195,2)</f>
        <v>189175.43</v>
      </c>
      <c r="E185" s="15">
        <f>ROUND('RŠ-koeficienti-podatki-SIT'!E185/$B$195,2)</f>
        <v>0</v>
      </c>
      <c r="F185" s="15">
        <f>ROUND('RŠ-koeficienti-podatki-SIT'!F185/$B$195,2)</f>
        <v>21557.34</v>
      </c>
      <c r="G185" s="15">
        <f>ROUND('RŠ-koeficienti-podatki-SIT'!G185/$B$195,2)</f>
        <v>462222.5</v>
      </c>
      <c r="H185" s="15">
        <f>ROUND('RŠ-koeficienti-podatki-SIT'!H185/$B$195,2)</f>
        <v>27741.61</v>
      </c>
      <c r="I185" s="15">
        <f>ROUND('RŠ-koeficienti-podatki-SIT'!I185/$B$195,2)</f>
        <v>322880.15</v>
      </c>
      <c r="J185" s="15">
        <f>ROUND('RŠ-koeficienti-podatki-SIT'!J185/$B$195,2)</f>
        <v>3830.75</v>
      </c>
      <c r="K185" s="15">
        <f>ROUND('RŠ-koeficienti-podatki-SIT'!K185/$B$195,2)</f>
        <v>196498.92</v>
      </c>
      <c r="L185" s="15">
        <f>ROUND('RŠ-koeficienti-podatki-SIT'!L185/$B$195,2)</f>
        <v>608471.04</v>
      </c>
      <c r="M185" s="15">
        <f>ROUND('RŠ-koeficienti-podatki-SIT'!M185/$B$195,2)</f>
        <v>73293.27</v>
      </c>
      <c r="N185">
        <f t="shared" si="2"/>
        <v>10679072.319999998</v>
      </c>
    </row>
    <row r="186" spans="1:14" ht="12.75">
      <c r="A186" s="7">
        <v>185</v>
      </c>
      <c r="B186" s="8" t="s">
        <v>258</v>
      </c>
      <c r="C186" s="14">
        <v>17108</v>
      </c>
      <c r="D186" s="15">
        <f>ROUND('RŠ-koeficienti-podatki-SIT'!D186/$B$195,2)</f>
        <v>1004944.92</v>
      </c>
      <c r="E186" s="15">
        <f>ROUND('RŠ-koeficienti-podatki-SIT'!E186/$B$195,2)</f>
        <v>7306.79</v>
      </c>
      <c r="F186" s="15">
        <f>ROUND('RŠ-koeficienti-podatki-SIT'!F186/$B$195,2)</f>
        <v>187852.61</v>
      </c>
      <c r="G186" s="15">
        <f>ROUND('RŠ-koeficienti-podatki-SIT'!G186/$B$195,2)</f>
        <v>1629168.75</v>
      </c>
      <c r="H186" s="15">
        <f>ROUND('RŠ-koeficienti-podatki-SIT'!H186/$B$195,2)</f>
        <v>512343.52</v>
      </c>
      <c r="I186" s="15">
        <f>ROUND('RŠ-koeficienti-podatki-SIT'!I186/$B$195,2)</f>
        <v>533404.27</v>
      </c>
      <c r="J186" s="15">
        <f>ROUND('RŠ-koeficienti-podatki-SIT'!J186/$B$195,2)</f>
        <v>56751.79</v>
      </c>
      <c r="K186" s="15">
        <f>ROUND('RŠ-koeficienti-podatki-SIT'!K186/$B$195,2)</f>
        <v>1362593.89</v>
      </c>
      <c r="L186" s="15">
        <f>ROUND('RŠ-koeficienti-podatki-SIT'!L186/$B$195,2)</f>
        <v>2884914.87</v>
      </c>
      <c r="M186" s="15">
        <f>ROUND('RŠ-koeficienti-podatki-SIT'!M186/$B$195,2)</f>
        <v>574152.9</v>
      </c>
      <c r="N186">
        <f t="shared" si="2"/>
        <v>9781502.010000004</v>
      </c>
    </row>
    <row r="187" spans="1:14" ht="12.75">
      <c r="A187" s="7">
        <v>186</v>
      </c>
      <c r="B187" s="8" t="s">
        <v>259</v>
      </c>
      <c r="C187" s="14">
        <v>1483</v>
      </c>
      <c r="D187" s="15">
        <f>ROUND('RŠ-koeficienti-podatki-SIT'!D187/$B$195,2)</f>
        <v>138282.42</v>
      </c>
      <c r="E187" s="15">
        <f>ROUND('RŠ-koeficienti-podatki-SIT'!E187/$B$195,2)</f>
        <v>1481.39</v>
      </c>
      <c r="F187" s="15">
        <f>ROUND('RŠ-koeficienti-podatki-SIT'!F187/$B$195,2)</f>
        <v>24486.73</v>
      </c>
      <c r="G187" s="15">
        <f>ROUND('RŠ-koeficienti-podatki-SIT'!G187/$B$195,2)</f>
        <v>300463.19</v>
      </c>
      <c r="H187" s="15">
        <f>ROUND('RŠ-koeficienti-podatki-SIT'!H187/$B$195,2)</f>
        <v>52370.22</v>
      </c>
      <c r="I187" s="15">
        <f>ROUND('RŠ-koeficienti-podatki-SIT'!I187/$B$195,2)</f>
        <v>96532.3</v>
      </c>
      <c r="J187" s="15">
        <f>ROUND('RŠ-koeficienti-podatki-SIT'!J187/$B$195,2)</f>
        <v>29565.18</v>
      </c>
      <c r="K187" s="15">
        <f>ROUND('RŠ-koeficienti-podatki-SIT'!K187/$B$195,2)</f>
        <v>116654.15</v>
      </c>
      <c r="L187" s="15">
        <f>ROUND('RŠ-koeficienti-podatki-SIT'!L187/$B$195,2)</f>
        <v>173764.81</v>
      </c>
      <c r="M187" s="15">
        <f>ROUND('RŠ-koeficienti-podatki-SIT'!M187/$B$195,2)</f>
        <v>75876.31</v>
      </c>
      <c r="N187">
        <f t="shared" si="2"/>
        <v>5521650.22</v>
      </c>
    </row>
    <row r="188" spans="1:14" ht="12.75">
      <c r="A188" s="7">
        <v>187</v>
      </c>
      <c r="B188" s="8" t="s">
        <v>260</v>
      </c>
      <c r="C188" s="14">
        <v>6334</v>
      </c>
      <c r="D188" s="15">
        <f>ROUND('RŠ-koeficienti-podatki-SIT'!D188/$B$195,2)</f>
        <v>474119.51</v>
      </c>
      <c r="E188" s="15">
        <f>ROUND('RŠ-koeficienti-podatki-SIT'!E188/$B$195,2)</f>
        <v>5324.65</v>
      </c>
      <c r="F188" s="15">
        <f>ROUND('RŠ-koeficienti-podatki-SIT'!F188/$B$195,2)</f>
        <v>47759.14</v>
      </c>
      <c r="G188" s="15">
        <f>ROUND('RŠ-koeficienti-podatki-SIT'!G188/$B$195,2)</f>
        <v>954869.8</v>
      </c>
      <c r="H188" s="15">
        <f>ROUND('RŠ-koeficienti-podatki-SIT'!H188/$B$195,2)</f>
        <v>454961.61</v>
      </c>
      <c r="I188" s="15">
        <f>ROUND('RŠ-koeficienti-podatki-SIT'!I188/$B$195,2)</f>
        <v>569041.06</v>
      </c>
      <c r="J188" s="15">
        <f>ROUND('RŠ-koeficienti-podatki-SIT'!J188/$B$195,2)</f>
        <v>46457.19</v>
      </c>
      <c r="K188" s="15">
        <f>ROUND('RŠ-koeficienti-podatki-SIT'!K188/$B$195,2)</f>
        <v>303985.14</v>
      </c>
      <c r="L188" s="15">
        <f>ROUND('RŠ-koeficienti-podatki-SIT'!L188/$B$195,2)</f>
        <v>1492801.7</v>
      </c>
      <c r="M188" s="15">
        <f>ROUND('RŠ-koeficienti-podatki-SIT'!M188/$B$195,2)</f>
        <v>155036.72</v>
      </c>
      <c r="N188">
        <f t="shared" si="2"/>
        <v>15576955.280000001</v>
      </c>
    </row>
    <row r="189" spans="1:14" ht="12.75">
      <c r="A189" s="7">
        <v>188</v>
      </c>
      <c r="B189" s="8" t="s">
        <v>261</v>
      </c>
      <c r="C189" s="14">
        <v>20759</v>
      </c>
      <c r="D189" s="15">
        <f>ROUND('RŠ-koeficienti-podatki-SIT'!D189/$B$195,2)</f>
        <v>1455232.85</v>
      </c>
      <c r="E189" s="15">
        <f>ROUND('RŠ-koeficienti-podatki-SIT'!E189/$B$195,2)</f>
        <v>16712.57</v>
      </c>
      <c r="F189" s="15">
        <f>ROUND('RŠ-koeficienti-podatki-SIT'!F189/$B$195,2)</f>
        <v>149094.48</v>
      </c>
      <c r="G189" s="15">
        <f>ROUND('RŠ-koeficienti-podatki-SIT'!G189/$B$195,2)</f>
        <v>2274574.36</v>
      </c>
      <c r="H189" s="15">
        <f>ROUND('RŠ-koeficienti-podatki-SIT'!H189/$B$195,2)</f>
        <v>743974.29</v>
      </c>
      <c r="I189" s="15">
        <f>ROUND('RŠ-koeficienti-podatki-SIT'!I189/$B$195,2)</f>
        <v>1226569.02</v>
      </c>
      <c r="J189" s="15">
        <f>ROUND('RŠ-koeficienti-podatki-SIT'!J189/$B$195,2)</f>
        <v>48447.67</v>
      </c>
      <c r="K189" s="15">
        <f>ROUND('RŠ-koeficienti-podatki-SIT'!K189/$B$195,2)</f>
        <v>1082945.25</v>
      </c>
      <c r="L189" s="15">
        <f>ROUND('RŠ-koeficienti-podatki-SIT'!L189/$B$195,2)</f>
        <v>3212372.73</v>
      </c>
      <c r="M189" s="15">
        <f>ROUND('RŠ-koeficienti-podatki-SIT'!M189/$B$195,2)</f>
        <v>835582.54</v>
      </c>
      <c r="N189">
        <f t="shared" si="2"/>
        <v>14856222.630000003</v>
      </c>
    </row>
    <row r="190" spans="1:14" ht="12.75">
      <c r="A190" s="7">
        <v>189</v>
      </c>
      <c r="B190" s="8" t="s">
        <v>262</v>
      </c>
      <c r="C190" s="14">
        <v>6862</v>
      </c>
      <c r="D190" s="15">
        <f>ROUND('RŠ-koeficienti-podatki-SIT'!D190/$B$195,2)</f>
        <v>465132.21</v>
      </c>
      <c r="E190" s="15">
        <f>ROUND('RŠ-koeficienti-podatki-SIT'!E190/$B$195,2)</f>
        <v>7860.03</v>
      </c>
      <c r="F190" s="15">
        <f>ROUND('RŠ-koeficienti-podatki-SIT'!F190/$B$195,2)</f>
        <v>81473.73</v>
      </c>
      <c r="G190" s="15">
        <f>ROUND('RŠ-koeficienti-podatki-SIT'!G190/$B$195,2)</f>
        <v>1145620.11</v>
      </c>
      <c r="H190" s="15">
        <f>ROUND('RŠ-koeficienti-podatki-SIT'!H190/$B$195,2)</f>
        <v>318820.49</v>
      </c>
      <c r="I190" s="15">
        <f>ROUND('RŠ-koeficienti-podatki-SIT'!I190/$B$195,2)</f>
        <v>136058.17</v>
      </c>
      <c r="J190" s="15">
        <f>ROUND('RŠ-koeficienti-podatki-SIT'!J190/$B$195,2)</f>
        <v>67880.67</v>
      </c>
      <c r="K190" s="15">
        <f>ROUND('RŠ-koeficienti-podatki-SIT'!K190/$B$195,2)</f>
        <v>340821.4</v>
      </c>
      <c r="L190" s="15">
        <f>ROUND('RŠ-koeficienti-podatki-SIT'!L190/$B$195,2)</f>
        <v>1085847.65</v>
      </c>
      <c r="M190" s="15">
        <f>ROUND('RŠ-koeficienti-podatki-SIT'!M190/$B$195,2)</f>
        <v>133581.41</v>
      </c>
      <c r="N190">
        <f t="shared" si="2"/>
        <v>5999242.62</v>
      </c>
    </row>
    <row r="191" spans="1:14" ht="12.75">
      <c r="A191" s="9">
        <v>190</v>
      </c>
      <c r="B191" s="10" t="s">
        <v>263</v>
      </c>
      <c r="C191" s="16">
        <v>1414</v>
      </c>
      <c r="D191" s="15">
        <f>ROUND('RŠ-koeficienti-podatki-SIT'!D191/$B$195,2)</f>
        <v>231180.01</v>
      </c>
      <c r="E191" s="15">
        <f>ROUND('RŠ-koeficienti-podatki-SIT'!E191/$B$195,2)</f>
        <v>524.97</v>
      </c>
      <c r="F191" s="15">
        <f>ROUND('RŠ-koeficienti-podatki-SIT'!F191/$B$195,2)</f>
        <v>13813.7</v>
      </c>
      <c r="G191" s="15">
        <f>ROUND('RŠ-koeficienti-podatki-SIT'!G191/$B$195,2)</f>
        <v>170652.41</v>
      </c>
      <c r="H191" s="15">
        <f>ROUND('RŠ-koeficienti-podatki-SIT'!H191/$B$195,2)</f>
        <v>10189.5</v>
      </c>
      <c r="I191" s="15">
        <f>ROUND('RŠ-koeficienti-podatki-SIT'!I191/$B$195,2)</f>
        <v>1437548.44</v>
      </c>
      <c r="J191" s="15">
        <f>ROUND('RŠ-koeficienti-podatki-SIT'!J191/$B$195,2)</f>
        <v>88470.34</v>
      </c>
      <c r="K191" s="15">
        <f>ROUND('RŠ-koeficienti-podatki-SIT'!K191/$B$195,2)</f>
        <v>34716.18</v>
      </c>
      <c r="L191" s="15">
        <f>ROUND('RŠ-koeficienti-podatki-SIT'!L191/$B$195,2)</f>
        <v>145052.19</v>
      </c>
      <c r="M191" s="15">
        <f>ROUND('RŠ-koeficienti-podatki-SIT'!M191/$B$195,2)</f>
        <v>75723.01</v>
      </c>
      <c r="N191">
        <f t="shared" si="2"/>
        <v>5038572.3</v>
      </c>
    </row>
    <row r="192" spans="1:14" ht="12.75">
      <c r="A192" s="9">
        <v>191</v>
      </c>
      <c r="B192" s="10" t="s">
        <v>264</v>
      </c>
      <c r="C192" s="16">
        <v>4932</v>
      </c>
      <c r="D192" s="15">
        <f>ROUND('RŠ-koeficienti-podatki-SIT'!D192/$B$195,2)</f>
        <v>477721.59</v>
      </c>
      <c r="E192" s="15">
        <f>ROUND('RŠ-koeficienti-podatki-SIT'!E192/$B$195,2)</f>
        <v>257.62</v>
      </c>
      <c r="F192" s="15">
        <f>ROUND('RŠ-koeficienti-podatki-SIT'!F192/$B$195,2)</f>
        <v>91191.8</v>
      </c>
      <c r="G192" s="15">
        <f>ROUND('RŠ-koeficienti-podatki-SIT'!G192/$B$195,2)</f>
        <v>487272.94</v>
      </c>
      <c r="H192" s="15">
        <f>ROUND('RŠ-koeficienti-podatki-SIT'!H192/$B$195,2)</f>
        <v>397348.76</v>
      </c>
      <c r="I192" s="15">
        <f>ROUND('RŠ-koeficienti-podatki-SIT'!I192/$B$195,2)</f>
        <v>128842.54</v>
      </c>
      <c r="J192" s="15">
        <f>ROUND('RŠ-koeficienti-podatki-SIT'!J192/$B$195,2)</f>
        <v>6482.07</v>
      </c>
      <c r="K192" s="15">
        <f>ROUND('RŠ-koeficienti-podatki-SIT'!K192/$B$195,2)</f>
        <v>221704.05</v>
      </c>
      <c r="L192" s="15">
        <f>ROUND('RŠ-koeficienti-podatki-SIT'!L192/$B$195,2)</f>
        <v>911709.22</v>
      </c>
      <c r="M192" s="15">
        <f>ROUND('RŠ-koeficienti-podatki-SIT'!M192/$B$195,2)</f>
        <v>101824.96</v>
      </c>
      <c r="N192">
        <f t="shared" si="2"/>
        <v>4537600.42</v>
      </c>
    </row>
    <row r="193" spans="1:14" ht="12.75">
      <c r="A193" s="7">
        <v>192</v>
      </c>
      <c r="B193" s="8" t="s">
        <v>265</v>
      </c>
      <c r="C193" s="14">
        <v>4174</v>
      </c>
      <c r="D193" s="15">
        <f>ROUND('RŠ-koeficienti-podatki-SIT'!D193/$B$195,2)</f>
        <v>336756.45</v>
      </c>
      <c r="E193" s="15">
        <f>ROUND('RŠ-koeficienti-podatki-SIT'!E193/$B$195,2)</f>
        <v>4648.29</v>
      </c>
      <c r="F193" s="15">
        <f>ROUND('RŠ-koeficienti-podatki-SIT'!F193/$B$195,2)</f>
        <v>89428.63</v>
      </c>
      <c r="G193" s="15">
        <f>ROUND('RŠ-koeficienti-podatki-SIT'!G193/$B$195,2)</f>
        <v>234458.14</v>
      </c>
      <c r="H193" s="15">
        <f>ROUND('RŠ-koeficienti-podatki-SIT'!H193/$B$195,2)</f>
        <v>249322.86</v>
      </c>
      <c r="I193" s="15">
        <f>ROUND('RŠ-koeficienti-podatki-SIT'!I193/$B$195,2)</f>
        <v>111880.19</v>
      </c>
      <c r="J193" s="15">
        <f>ROUND('RŠ-koeficienti-podatki-SIT'!J193/$B$195,2)</f>
        <v>42013.02</v>
      </c>
      <c r="K193" s="15">
        <f>ROUND('RŠ-koeficienti-podatki-SIT'!K193/$B$195,2)</f>
        <v>157646.89</v>
      </c>
      <c r="L193" s="15">
        <f>ROUND('RŠ-koeficienti-podatki-SIT'!L193/$B$195,2)</f>
        <v>411699.97</v>
      </c>
      <c r="M193" s="15">
        <f>ROUND('RŠ-koeficienti-podatki-SIT'!M193/$B$195,2)</f>
        <v>66284.43</v>
      </c>
      <c r="N193">
        <f t="shared" si="2"/>
        <v>4794648.7</v>
      </c>
    </row>
    <row r="194" spans="1:14" ht="12.75">
      <c r="A194" s="7">
        <v>193</v>
      </c>
      <c r="B194" s="8" t="s">
        <v>266</v>
      </c>
      <c r="C194" s="14">
        <v>4559</v>
      </c>
      <c r="D194" s="15">
        <f>ROUND('RŠ-koeficienti-podatki-SIT'!D194/$B$195,2)</f>
        <v>250580.04</v>
      </c>
      <c r="E194" s="15">
        <f>ROUND('RŠ-koeficienti-podatki-SIT'!E194/$B$195,2)</f>
        <v>6943.75</v>
      </c>
      <c r="F194" s="15">
        <f>ROUND('RŠ-koeficienti-podatki-SIT'!F194/$B$195,2)</f>
        <v>26272.74</v>
      </c>
      <c r="G194" s="15">
        <f>ROUND('RŠ-koeficienti-podatki-SIT'!G194/$B$195,2)</f>
        <v>406835.25</v>
      </c>
      <c r="H194" s="15">
        <f>ROUND('RŠ-koeficienti-podatki-SIT'!H194/$B$195,2)</f>
        <v>337485.39</v>
      </c>
      <c r="I194" s="15">
        <f>ROUND('RŠ-koeficienti-podatki-SIT'!I194/$B$195,2)</f>
        <v>194725.42</v>
      </c>
      <c r="J194" s="15">
        <f>ROUND('RŠ-koeficienti-podatki-SIT'!J194/$B$195,2)</f>
        <v>13783.17</v>
      </c>
      <c r="K194" s="15">
        <f>ROUND('RŠ-koeficienti-podatki-SIT'!K194/$B$195,2)</f>
        <v>221427.98</v>
      </c>
      <c r="L194" s="15">
        <f>ROUND('RŠ-koeficienti-podatki-SIT'!L194/$B$195,2)</f>
        <v>1394746.29</v>
      </c>
      <c r="M194" s="15">
        <f>ROUND('RŠ-koeficienti-podatki-SIT'!M194/$B$195,2)</f>
        <v>228976.8</v>
      </c>
      <c r="N194">
        <f t="shared" si="2"/>
        <v>3086335.83</v>
      </c>
    </row>
    <row r="195" spans="1:13" ht="12.75">
      <c r="A195" s="11"/>
      <c r="B195" s="11">
        <v>239.64</v>
      </c>
      <c r="G195" s="12"/>
      <c r="H195" s="12"/>
      <c r="I195" s="12"/>
      <c r="J195" s="12"/>
      <c r="K195" s="12"/>
      <c r="L195" s="12"/>
      <c r="M195"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31"/>
  <sheetViews>
    <sheetView zoomScalePageLayoutView="0" workbookViewId="0" topLeftCell="A1">
      <selection activeCell="I108" sqref="I108"/>
    </sheetView>
  </sheetViews>
  <sheetFormatPr defaultColWidth="9.140625" defaultRowHeight="12.75"/>
  <cols>
    <col min="1" max="1" width="5.421875" style="0" customWidth="1"/>
    <col min="2" max="2" width="23.7109375" style="0" customWidth="1"/>
    <col min="3" max="3" width="12.8515625" style="0" bestFit="1" customWidth="1"/>
    <col min="4" max="4" width="13.8515625" style="0" customWidth="1"/>
    <col min="5" max="5" width="12.421875" style="0" customWidth="1"/>
    <col min="6" max="6" width="14.421875" style="0" customWidth="1"/>
    <col min="7" max="7" width="14.8515625" style="0" customWidth="1"/>
  </cols>
  <sheetData>
    <row r="1" spans="1:9" ht="12.75">
      <c r="A1" s="104" t="s">
        <v>291</v>
      </c>
      <c r="B1" s="91"/>
      <c r="C1" s="91"/>
      <c r="D1" s="91"/>
      <c r="E1" s="91"/>
      <c r="F1" s="91"/>
      <c r="G1" s="91"/>
      <c r="H1" s="91"/>
      <c r="I1" s="91"/>
    </row>
    <row r="2" spans="1:9" ht="12.75">
      <c r="A2" s="91"/>
      <c r="B2" s="91"/>
      <c r="C2" s="91"/>
      <c r="D2" s="91"/>
      <c r="E2" s="91"/>
      <c r="F2" s="91"/>
      <c r="G2" s="91"/>
      <c r="H2" s="91"/>
      <c r="I2" s="91"/>
    </row>
    <row r="3" spans="1:9" ht="12.75">
      <c r="A3" s="91"/>
      <c r="B3" s="91"/>
      <c r="C3" s="91"/>
      <c r="D3" s="91"/>
      <c r="E3" s="91"/>
      <c r="F3" s="91"/>
      <c r="G3" s="91"/>
      <c r="H3" s="91"/>
      <c r="I3" s="91"/>
    </row>
    <row r="5" spans="1:7" s="18" customFormat="1" ht="25.5">
      <c r="A5" s="21"/>
      <c r="B5" s="21" t="s">
        <v>298</v>
      </c>
      <c r="C5" s="21" t="s">
        <v>299</v>
      </c>
      <c r="D5" s="21" t="s">
        <v>301</v>
      </c>
      <c r="E5" s="21" t="s">
        <v>300</v>
      </c>
      <c r="F5" s="21" t="s">
        <v>302</v>
      </c>
      <c r="G5" s="21" t="s">
        <v>303</v>
      </c>
    </row>
    <row r="6" spans="1:9" ht="15" customHeight="1">
      <c r="A6" s="22">
        <v>55</v>
      </c>
      <c r="B6" s="21" t="str">
        <f>VLOOKUP($A6,'RŠ-koeficienti-podatki-EUR'!$A$2:$M$194,2)</f>
        <v>JEZERSKO</v>
      </c>
      <c r="C6" s="23">
        <f>VLOOKUP($A6,'RŠ-koeficienti-podatki-EUR'!$A$2:$M$194,3)</f>
        <v>688</v>
      </c>
      <c r="D6" s="23">
        <v>511</v>
      </c>
      <c r="E6" s="23">
        <v>542</v>
      </c>
      <c r="F6" s="23">
        <v>203</v>
      </c>
      <c r="G6" s="23">
        <v>6845</v>
      </c>
      <c r="H6">
        <v>239.64</v>
      </c>
      <c r="I6" s="51" t="s">
        <v>385</v>
      </c>
    </row>
    <row r="7" spans="1:7" ht="15" customHeight="1">
      <c r="A7" s="22">
        <v>66</v>
      </c>
      <c r="B7" s="21" t="str">
        <f>VLOOKUP($A7,'RŠ-koeficienti-podatki-EUR'!$A$2:$M$194,2)</f>
        <v>KOSTEL</v>
      </c>
      <c r="C7" s="23">
        <f>VLOOKUP($A7,'RŠ-koeficienti-podatki-EUR'!$A$2:$M$194,3)</f>
        <v>698</v>
      </c>
      <c r="D7" s="23">
        <v>17</v>
      </c>
      <c r="E7" s="23">
        <v>305</v>
      </c>
      <c r="F7" s="23">
        <v>2447</v>
      </c>
      <c r="G7" s="23">
        <v>13960</v>
      </c>
    </row>
    <row r="8" spans="1:7" ht="15" customHeight="1">
      <c r="A8" s="22">
        <v>17</v>
      </c>
      <c r="B8" s="21" t="str">
        <f>VLOOKUP($A8,'RŠ-koeficienti-podatki-EUR'!$A$2:$M$194,2)</f>
        <v>CERKNICA</v>
      </c>
      <c r="C8" s="23">
        <f>VLOOKUP($A8,'RŠ-koeficienti-podatki-EUR'!$A$2:$M$194,3)</f>
        <v>10707</v>
      </c>
      <c r="D8" s="23">
        <v>1081</v>
      </c>
      <c r="E8" s="23">
        <v>8542</v>
      </c>
      <c r="F8" s="23">
        <v>5491</v>
      </c>
      <c r="G8" s="23">
        <v>62766</v>
      </c>
    </row>
    <row r="9" spans="1:7" ht="14.25" customHeight="1">
      <c r="A9" s="22">
        <v>5</v>
      </c>
      <c r="B9" s="21" t="str">
        <f>VLOOKUP($A9,'RŠ-koeficienti-podatki-EUR'!$A$2:$M$194,2)</f>
        <v>BLED</v>
      </c>
      <c r="C9" s="23">
        <f>VLOOKUP($A9,'RŠ-koeficienti-podatki-EUR'!$A$2:$M$194,3)</f>
        <v>11080</v>
      </c>
      <c r="D9" s="23">
        <v>186</v>
      </c>
      <c r="E9" s="23">
        <v>5891</v>
      </c>
      <c r="F9" s="23">
        <v>7313</v>
      </c>
      <c r="G9" s="23">
        <v>36116</v>
      </c>
    </row>
    <row r="10" spans="1:7" ht="13.5" customHeight="1">
      <c r="A10" s="22">
        <v>15</v>
      </c>
      <c r="B10" s="21" t="str">
        <f>VLOOKUP($A10,'RŠ-koeficienti-podatki-EUR'!$A$2:$M$194,2)</f>
        <v>MESTNA OBČINA CELJE</v>
      </c>
      <c r="C10" s="23">
        <f>VLOOKUP($A10,'RŠ-koeficienti-podatki-EUR'!$A$2:$M$194,3)</f>
        <v>48616</v>
      </c>
      <c r="D10" s="23">
        <v>2285</v>
      </c>
      <c r="E10" s="23">
        <v>32959</v>
      </c>
      <c r="F10" s="23">
        <v>52437</v>
      </c>
      <c r="G10" s="23">
        <v>177994</v>
      </c>
    </row>
    <row r="11" spans="1:7" ht="17.25" customHeight="1">
      <c r="A11" s="22">
        <v>65</v>
      </c>
      <c r="B11" s="21" t="str">
        <f>VLOOKUP($A11,'RŠ-koeficienti-podatki-EUR'!$A$2:$M$194,2)</f>
        <v>MESTNA OBČINA KOPER</v>
      </c>
      <c r="C11" s="23">
        <f>VLOOKUP($A11,'RŠ-koeficienti-podatki-EUR'!$A$2:$M$194,3)</f>
        <v>49090</v>
      </c>
      <c r="D11" s="23">
        <v>872</v>
      </c>
      <c r="E11" s="23">
        <v>43994</v>
      </c>
      <c r="F11" s="23">
        <v>44165</v>
      </c>
      <c r="G11" s="23">
        <v>172758</v>
      </c>
    </row>
    <row r="12" spans="3:5" ht="12.75">
      <c r="C12" s="19"/>
      <c r="D12" s="19"/>
      <c r="E12" s="19"/>
    </row>
    <row r="14" ht="12.75">
      <c r="A14" t="s">
        <v>289</v>
      </c>
    </row>
    <row r="15" ht="12.75">
      <c r="A15" t="s">
        <v>290</v>
      </c>
    </row>
    <row r="16" ht="12.75">
      <c r="A16" t="s">
        <v>292</v>
      </c>
    </row>
    <row r="17" ht="12.75">
      <c r="A17" t="s">
        <v>293</v>
      </c>
    </row>
    <row r="18" ht="12.75">
      <c r="A18" s="54" t="s">
        <v>294</v>
      </c>
    </row>
    <row r="19" ht="12.75">
      <c r="A19" t="s">
        <v>295</v>
      </c>
    </row>
    <row r="20" ht="12.75">
      <c r="A20" t="s">
        <v>296</v>
      </c>
    </row>
    <row r="21" ht="12.75">
      <c r="A21" t="s">
        <v>297</v>
      </c>
    </row>
    <row r="22" spans="1:9" ht="12.75" customHeight="1">
      <c r="A22" s="91" t="s">
        <v>309</v>
      </c>
      <c r="B22" s="91"/>
      <c r="C22" s="91"/>
      <c r="D22" s="91"/>
      <c r="E22" s="91"/>
      <c r="F22" s="91"/>
      <c r="G22" s="91"/>
      <c r="H22" s="91"/>
      <c r="I22" s="91"/>
    </row>
    <row r="23" spans="1:9" ht="12.75">
      <c r="A23" s="91"/>
      <c r="B23" s="91"/>
      <c r="C23" s="91"/>
      <c r="D23" s="91"/>
      <c r="E23" s="91"/>
      <c r="F23" s="91"/>
      <c r="G23" s="91"/>
      <c r="H23" s="91"/>
      <c r="I23" s="91"/>
    </row>
    <row r="24" spans="1:9" ht="12.75">
      <c r="A24" s="91"/>
      <c r="B24" s="91"/>
      <c r="C24" s="91"/>
      <c r="D24" s="91"/>
      <c r="E24" s="91"/>
      <c r="F24" s="91"/>
      <c r="G24" s="91"/>
      <c r="H24" s="91"/>
      <c r="I24" s="91"/>
    </row>
    <row r="25" spans="1:9" ht="12.75" customHeight="1">
      <c r="A25" s="91" t="s">
        <v>305</v>
      </c>
      <c r="B25" s="91"/>
      <c r="C25" s="91"/>
      <c r="D25" s="91"/>
      <c r="E25" s="91"/>
      <c r="F25" s="91"/>
      <c r="G25" s="91"/>
      <c r="H25" s="91"/>
      <c r="I25" s="91"/>
    </row>
    <row r="26" spans="1:9" ht="12.75">
      <c r="A26" s="91"/>
      <c r="B26" s="91"/>
      <c r="C26" s="91"/>
      <c r="D26" s="91"/>
      <c r="E26" s="91"/>
      <c r="F26" s="91"/>
      <c r="G26" s="91"/>
      <c r="H26" s="91"/>
      <c r="I26" s="91"/>
    </row>
    <row r="28" spans="1:2" ht="12.75">
      <c r="A28" s="74" t="s">
        <v>390</v>
      </c>
      <c r="B28" s="54" t="s">
        <v>403</v>
      </c>
    </row>
    <row r="29" ht="12.75">
      <c r="B29" s="54" t="s">
        <v>404</v>
      </c>
    </row>
    <row r="30" ht="12.75">
      <c r="B30" s="54" t="s">
        <v>405</v>
      </c>
    </row>
    <row r="36" ht="12.75">
      <c r="A36" s="74" t="s">
        <v>406</v>
      </c>
    </row>
    <row r="54" spans="1:4" ht="12.75">
      <c r="A54" s="74" t="s">
        <v>407</v>
      </c>
      <c r="B54" s="54" t="s">
        <v>408</v>
      </c>
      <c r="C54" s="53">
        <f>MAX(D6:D11)</f>
        <v>2285</v>
      </c>
      <c r="D54" t="str">
        <f>INDEX(B6:B11,MATCH(MAX(D6:D11),D6:D11,0))</f>
        <v>MESTNA OBČINA CELJE</v>
      </c>
    </row>
    <row r="55" spans="2:4" ht="12.75">
      <c r="B55" s="54" t="s">
        <v>409</v>
      </c>
      <c r="C55" s="53">
        <f>MIN(D6:D11)</f>
        <v>17</v>
      </c>
      <c r="D55" t="str">
        <f>INDEX(B6:B11,MATCH(MIN(D6:D11),D6:D11,0))</f>
        <v>KOSTEL</v>
      </c>
    </row>
    <row r="57" spans="1:2" ht="12.75">
      <c r="A57" s="74" t="s">
        <v>380</v>
      </c>
      <c r="B57" s="54" t="s">
        <v>410</v>
      </c>
    </row>
    <row r="58" spans="1:2" ht="12.75">
      <c r="A58" s="74" t="s">
        <v>378</v>
      </c>
      <c r="B58" s="54" t="s">
        <v>411</v>
      </c>
    </row>
    <row r="59" spans="1:2" ht="12.75">
      <c r="A59" s="74" t="s">
        <v>379</v>
      </c>
      <c r="B59" s="54" t="s">
        <v>413</v>
      </c>
    </row>
    <row r="60" ht="12.75">
      <c r="A60" s="74" t="s">
        <v>306</v>
      </c>
    </row>
    <row r="61" spans="1:5" ht="25.5">
      <c r="A61" s="21"/>
      <c r="B61" s="21" t="s">
        <v>298</v>
      </c>
      <c r="C61" s="21" t="s">
        <v>299</v>
      </c>
      <c r="D61" s="77" t="s">
        <v>412</v>
      </c>
      <c r="E61" s="77" t="s">
        <v>307</v>
      </c>
    </row>
    <row r="62" spans="1:5" ht="12.75">
      <c r="A62" s="22">
        <v>55</v>
      </c>
      <c r="B62" s="21" t="str">
        <f>VLOOKUP($A62,'RŠ-koeficienti-podatki-EUR'!$A$2:$M$194,2)</f>
        <v>JEZERSKO</v>
      </c>
      <c r="C62" s="23">
        <f>VLOOKUP($A62,'RŠ-koeficienti-podatki-EUR'!$A$2:$M$194,3)</f>
        <v>688</v>
      </c>
      <c r="D62" s="23">
        <f aca="true" t="shared" si="0" ref="D62:D67">D6/C6</f>
        <v>0.7427325581395349</v>
      </c>
      <c r="E62" s="23">
        <f aca="true" t="shared" si="1" ref="E62:E67">E6/C6</f>
        <v>0.7877906976744186</v>
      </c>
    </row>
    <row r="63" spans="1:5" ht="12.75">
      <c r="A63" s="22">
        <v>66</v>
      </c>
      <c r="B63" s="21" t="str">
        <f>VLOOKUP($A63,'RŠ-koeficienti-podatki-EUR'!$A$2:$M$194,2)</f>
        <v>KOSTEL</v>
      </c>
      <c r="C63" s="23">
        <f>VLOOKUP($A63,'RŠ-koeficienti-podatki-EUR'!$A$2:$M$194,3)</f>
        <v>698</v>
      </c>
      <c r="D63" s="23">
        <f t="shared" si="0"/>
        <v>0.024355300859598854</v>
      </c>
      <c r="E63" s="23">
        <f t="shared" si="1"/>
        <v>0.4369627507163324</v>
      </c>
    </row>
    <row r="64" spans="1:5" ht="12.75">
      <c r="A64" s="22">
        <v>17</v>
      </c>
      <c r="B64" s="21" t="str">
        <f>VLOOKUP($A64,'RŠ-koeficienti-podatki-EUR'!$A$2:$M$194,2)</f>
        <v>CERKNICA</v>
      </c>
      <c r="C64" s="23">
        <f>VLOOKUP($A64,'RŠ-koeficienti-podatki-EUR'!$A$2:$M$194,3)</f>
        <v>10707</v>
      </c>
      <c r="D64" s="23">
        <f t="shared" si="0"/>
        <v>0.10096198748482302</v>
      </c>
      <c r="E64" s="23">
        <f t="shared" si="1"/>
        <v>0.7977958345007938</v>
      </c>
    </row>
    <row r="65" spans="1:5" ht="12.75">
      <c r="A65" s="22">
        <v>5</v>
      </c>
      <c r="B65" s="21" t="str">
        <f>VLOOKUP($A65,'RŠ-koeficienti-podatki-EUR'!$A$2:$M$194,2)</f>
        <v>BLED</v>
      </c>
      <c r="C65" s="23">
        <f>VLOOKUP($A65,'RŠ-koeficienti-podatki-EUR'!$A$2:$M$194,3)</f>
        <v>11080</v>
      </c>
      <c r="D65" s="23">
        <f t="shared" si="0"/>
        <v>0.016787003610108302</v>
      </c>
      <c r="E65" s="23">
        <f t="shared" si="1"/>
        <v>0.5316787003610108</v>
      </c>
    </row>
    <row r="66" spans="1:5" ht="12.75">
      <c r="A66" s="22">
        <v>15</v>
      </c>
      <c r="B66" s="21" t="str">
        <f>VLOOKUP($A66,'RŠ-koeficienti-podatki-EUR'!$A$2:$M$194,2)</f>
        <v>MESTNA OBČINA CELJE</v>
      </c>
      <c r="C66" s="23">
        <f>VLOOKUP($A66,'RŠ-koeficienti-podatki-EUR'!$A$2:$M$194,3)</f>
        <v>48616</v>
      </c>
      <c r="D66" s="23">
        <f t="shared" si="0"/>
        <v>0.04700098732927431</v>
      </c>
      <c r="E66" s="23">
        <f t="shared" si="1"/>
        <v>0.6779455323350337</v>
      </c>
    </row>
    <row r="67" spans="1:5" ht="25.5">
      <c r="A67" s="22">
        <v>65</v>
      </c>
      <c r="B67" s="21" t="str">
        <f>VLOOKUP($A67,'RŠ-koeficienti-podatki-EUR'!$A$2:$M$194,2)</f>
        <v>MESTNA OBČINA KOPER</v>
      </c>
      <c r="C67" s="23">
        <f>VLOOKUP($A67,'RŠ-koeficienti-podatki-EUR'!$A$2:$M$194,3)</f>
        <v>49090</v>
      </c>
      <c r="D67" s="23">
        <f t="shared" si="0"/>
        <v>0.0177632919128132</v>
      </c>
      <c r="E67" s="23">
        <f t="shared" si="1"/>
        <v>0.8961906701975962</v>
      </c>
    </row>
    <row r="101" spans="1:3" ht="12.75">
      <c r="A101" s="74" t="s">
        <v>414</v>
      </c>
      <c r="B101" s="54" t="s">
        <v>408</v>
      </c>
      <c r="C101" t="str">
        <f>INDEX(B62:B67,MATCH(MAX(E62:E67),E62:E67,0))</f>
        <v>MESTNA OBČINA KOPER</v>
      </c>
    </row>
    <row r="102" spans="2:3" ht="12.75">
      <c r="B102" s="54" t="s">
        <v>409</v>
      </c>
      <c r="C102" t="str">
        <f>INDEX(B62:B67,MATCH(MIN(E62:E67),E62:E67,0))</f>
        <v>KOSTEL</v>
      </c>
    </row>
    <row r="106" ht="12.75">
      <c r="A106" s="74" t="s">
        <v>415</v>
      </c>
    </row>
    <row r="107" spans="1:7" ht="25.5">
      <c r="A107" s="21"/>
      <c r="B107" s="21" t="s">
        <v>298</v>
      </c>
      <c r="C107" s="21" t="s">
        <v>299</v>
      </c>
      <c r="D107" s="21" t="s">
        <v>301</v>
      </c>
      <c r="E107" s="21" t="s">
        <v>300</v>
      </c>
      <c r="F107" s="77" t="s">
        <v>412</v>
      </c>
      <c r="G107" s="77" t="s">
        <v>307</v>
      </c>
    </row>
    <row r="108" spans="1:7" ht="15">
      <c r="A108" s="22">
        <v>55</v>
      </c>
      <c r="B108" s="21" t="str">
        <f>VLOOKUP($A108,'RŠ-koeficienti-podatki-EUR'!$A$2:$M$194,2)</f>
        <v>JEZERSKO</v>
      </c>
      <c r="C108" s="23">
        <f>VLOOKUP($A108,'RŠ-koeficienti-podatki-EUR'!$A$2:$M$194,3)</f>
        <v>688</v>
      </c>
      <c r="D108" s="23">
        <f>ROUND(VLOOKUP($A108,'RŠ-koeficienti-podatki-EUR'!$A$2:$M$194,10),0)</f>
        <v>122450</v>
      </c>
      <c r="E108" s="23">
        <f>ROUND(VLOOKUP($A108,'RŠ-koeficienti-podatki-EUR'!$A$2:$M$194,12),0)</f>
        <v>129849</v>
      </c>
      <c r="F108" s="80">
        <f aca="true" t="shared" si="2" ref="F108:G113">D62</f>
        <v>0.7427325581395349</v>
      </c>
      <c r="G108" s="23">
        <f t="shared" si="2"/>
        <v>0.7877906976744186</v>
      </c>
    </row>
    <row r="109" spans="1:7" ht="15">
      <c r="A109" s="22">
        <v>66</v>
      </c>
      <c r="B109" s="21" t="str">
        <f>VLOOKUP($A109,'RŠ-koeficienti-podatki-EUR'!$A$2:$M$194,2)</f>
        <v>KOSTEL</v>
      </c>
      <c r="C109" s="23">
        <f>VLOOKUP($A109,'RŠ-koeficienti-podatki-EUR'!$A$2:$M$194,3)</f>
        <v>698</v>
      </c>
      <c r="D109" s="79">
        <f>ROUND(VLOOKUP($A109,'RŠ-koeficienti-podatki-EUR'!$A$2:$M$194,10),0)</f>
        <v>4060</v>
      </c>
      <c r="E109" s="81">
        <f>ROUND(VLOOKUP($A109,'RŠ-koeficienti-podatki-EUR'!$A$2:$M$194,12),0)</f>
        <v>73131</v>
      </c>
      <c r="F109" s="23">
        <f t="shared" si="2"/>
        <v>0.024355300859598854</v>
      </c>
      <c r="G109" s="81">
        <f t="shared" si="2"/>
        <v>0.4369627507163324</v>
      </c>
    </row>
    <row r="110" spans="1:7" ht="12.75">
      <c r="A110" s="22">
        <v>17</v>
      </c>
      <c r="B110" s="21" t="str">
        <f>VLOOKUP($A110,'RŠ-koeficienti-podatki-EUR'!$A$2:$M$194,2)</f>
        <v>CERKNICA</v>
      </c>
      <c r="C110" s="23">
        <f>VLOOKUP($A110,'RŠ-koeficienti-podatki-EUR'!$A$2:$M$194,3)</f>
        <v>10707</v>
      </c>
      <c r="D110" s="23">
        <f>ROUND(VLOOKUP($A110,'RŠ-koeficienti-podatki-EUR'!$A$2:$M$194,10),0)</f>
        <v>258960</v>
      </c>
      <c r="E110" s="23">
        <f>ROUND(VLOOKUP($A110,'RŠ-koeficienti-podatki-EUR'!$A$2:$M$194,12),0)</f>
        <v>2047079</v>
      </c>
      <c r="F110" s="23">
        <f t="shared" si="2"/>
        <v>0.10096198748482302</v>
      </c>
      <c r="G110" s="23">
        <f t="shared" si="2"/>
        <v>0.7977958345007938</v>
      </c>
    </row>
    <row r="111" spans="1:7" ht="12.75">
      <c r="A111" s="22">
        <v>5</v>
      </c>
      <c r="B111" s="21" t="str">
        <f>VLOOKUP($A111,'RŠ-koeficienti-podatki-EUR'!$A$2:$M$194,2)</f>
        <v>BLED</v>
      </c>
      <c r="C111" s="23">
        <f>VLOOKUP($A111,'RŠ-koeficienti-podatki-EUR'!$A$2:$M$194,3)</f>
        <v>11080</v>
      </c>
      <c r="D111" s="23">
        <f>ROUND(VLOOKUP($A111,'RŠ-koeficienti-podatki-EUR'!$A$2:$M$194,10),0)</f>
        <v>44454</v>
      </c>
      <c r="E111" s="23">
        <f>ROUND(VLOOKUP($A111,'RŠ-koeficienti-podatki-EUR'!$A$2:$M$194,12),0)</f>
        <v>1411680</v>
      </c>
      <c r="F111" s="79">
        <f t="shared" si="2"/>
        <v>0.016787003610108302</v>
      </c>
      <c r="G111" s="23">
        <f t="shared" si="2"/>
        <v>0.5316787003610108</v>
      </c>
    </row>
    <row r="112" spans="1:7" ht="15">
      <c r="A112" s="22">
        <v>15</v>
      </c>
      <c r="B112" s="21" t="str">
        <f>VLOOKUP($A112,'RŠ-koeficienti-podatki-EUR'!$A$2:$M$194,2)</f>
        <v>MESTNA OBČINA CELJE</v>
      </c>
      <c r="C112" s="23">
        <f>VLOOKUP($A112,'RŠ-koeficienti-podatki-EUR'!$A$2:$M$194,3)</f>
        <v>48616</v>
      </c>
      <c r="D112" s="80">
        <f>ROUND(VLOOKUP($A112,'RŠ-koeficienti-podatki-EUR'!$A$2:$M$194,10),0)</f>
        <v>547492</v>
      </c>
      <c r="E112" s="23">
        <f>ROUND(VLOOKUP($A112,'RŠ-koeficienti-podatki-EUR'!$A$2:$M$194,12),0)</f>
        <v>7898398</v>
      </c>
      <c r="F112" s="23">
        <f t="shared" si="2"/>
        <v>0.04700098732927431</v>
      </c>
      <c r="G112" s="23">
        <f t="shared" si="2"/>
        <v>0.6779455323350337</v>
      </c>
    </row>
    <row r="113" spans="1:7" ht="25.5">
      <c r="A113" s="22">
        <v>65</v>
      </c>
      <c r="B113" s="21" t="str">
        <f>VLOOKUP($A113,'RŠ-koeficienti-podatki-EUR'!$A$2:$M$194,2)</f>
        <v>MESTNA OBČINA KOPER</v>
      </c>
      <c r="C113" s="23">
        <f>VLOOKUP($A113,'RŠ-koeficienti-podatki-EUR'!$A$2:$M$194,3)</f>
        <v>49090</v>
      </c>
      <c r="D113" s="23">
        <f>ROUND(VLOOKUP($A113,'RŠ-koeficienti-podatki-EUR'!$A$2:$M$194,10),0)</f>
        <v>209043</v>
      </c>
      <c r="E113" s="78">
        <f>ROUND(VLOOKUP($A113,'RŠ-koeficienti-podatki-EUR'!$A$2:$M$194,12),0)</f>
        <v>10542718</v>
      </c>
      <c r="F113" s="79">
        <f t="shared" si="2"/>
        <v>0.0177632919128132</v>
      </c>
      <c r="G113" s="78">
        <f t="shared" si="2"/>
        <v>0.8961906701975962</v>
      </c>
    </row>
    <row r="115" ht="12.75">
      <c r="B115" s="54" t="s">
        <v>416</v>
      </c>
    </row>
    <row r="117" spans="1:2" ht="12.75">
      <c r="A117" s="74" t="s">
        <v>417</v>
      </c>
      <c r="B117" s="54" t="s">
        <v>421</v>
      </c>
    </row>
    <row r="118" spans="1:2" ht="12.75">
      <c r="A118" s="74"/>
      <c r="B118" s="82" t="s">
        <v>418</v>
      </c>
    </row>
    <row r="119" ht="14.25">
      <c r="B119" s="82" t="s">
        <v>420</v>
      </c>
    </row>
    <row r="120" spans="2:6" ht="12.75">
      <c r="B120" s="40" t="s">
        <v>301</v>
      </c>
      <c r="C120" s="30">
        <f>D6/C6</f>
        <v>0.7427325581395349</v>
      </c>
      <c r="D120" s="75" t="s">
        <v>422</v>
      </c>
      <c r="E120" s="30"/>
      <c r="F120" s="30"/>
    </row>
    <row r="121" spans="2:6" ht="12.75">
      <c r="B121" s="40" t="s">
        <v>300</v>
      </c>
      <c r="C121" s="30">
        <f>E6/C6</f>
        <v>0.7877906976744186</v>
      </c>
      <c r="D121" s="75" t="s">
        <v>423</v>
      </c>
      <c r="E121" s="30"/>
      <c r="F121" s="30"/>
    </row>
    <row r="122" spans="2:6" ht="12.75">
      <c r="B122" s="40" t="s">
        <v>302</v>
      </c>
      <c r="C122" s="30">
        <f>F6/C6</f>
        <v>0.29505813953488375</v>
      </c>
      <c r="D122" s="75" t="s">
        <v>444</v>
      </c>
      <c r="E122" s="30"/>
      <c r="F122" s="30"/>
    </row>
    <row r="123" spans="2:6" ht="12.75">
      <c r="B123" s="40"/>
      <c r="C123" s="30"/>
      <c r="D123" s="75" t="s">
        <v>445</v>
      </c>
      <c r="E123" s="30"/>
      <c r="F123" s="30"/>
    </row>
    <row r="124" spans="2:6" ht="12.75">
      <c r="B124" s="40" t="s">
        <v>303</v>
      </c>
      <c r="C124" s="30">
        <f>G6/C6</f>
        <v>9.949127906976743</v>
      </c>
      <c r="D124" s="75" t="s">
        <v>424</v>
      </c>
      <c r="E124" s="30"/>
      <c r="F124" s="30"/>
    </row>
    <row r="125" spans="2:6" ht="12.75">
      <c r="B125" s="82" t="s">
        <v>425</v>
      </c>
      <c r="C125" s="30"/>
      <c r="D125" s="30"/>
      <c r="E125" s="30"/>
      <c r="F125" s="30"/>
    </row>
    <row r="126" ht="12.75">
      <c r="B126" s="82" t="s">
        <v>419</v>
      </c>
    </row>
    <row r="127" spans="2:4" ht="12.75">
      <c r="B127" s="40" t="s">
        <v>301</v>
      </c>
      <c r="C127" s="57">
        <f>D6/C6</f>
        <v>0.7427325581395349</v>
      </c>
      <c r="D127" s="83" t="s">
        <v>426</v>
      </c>
    </row>
    <row r="128" spans="2:4" ht="12.75">
      <c r="B128" s="40" t="s">
        <v>300</v>
      </c>
      <c r="C128" s="57">
        <f>E6/C6</f>
        <v>0.7877906976744186</v>
      </c>
      <c r="D128" s="83" t="s">
        <v>427</v>
      </c>
    </row>
    <row r="129" spans="2:4" ht="12.75">
      <c r="B129" s="40" t="s">
        <v>302</v>
      </c>
      <c r="C129" s="57">
        <f>F6/C6</f>
        <v>0.29505813953488375</v>
      </c>
      <c r="D129" s="30" t="s">
        <v>447</v>
      </c>
    </row>
    <row r="130" spans="2:4" ht="12.75">
      <c r="B130" s="40"/>
      <c r="C130" s="57"/>
      <c r="D130" s="83" t="s">
        <v>446</v>
      </c>
    </row>
    <row r="131" spans="2:4" ht="12.75">
      <c r="B131" s="40" t="s">
        <v>303</v>
      </c>
      <c r="C131" s="57">
        <f>G6/C6</f>
        <v>9.949127906976743</v>
      </c>
      <c r="D131" s="83" t="s">
        <v>428</v>
      </c>
    </row>
  </sheetData>
  <sheetProtection/>
  <mergeCells count="3">
    <mergeCell ref="A1:I3"/>
    <mergeCell ref="A22:I24"/>
    <mergeCell ref="A25:I26"/>
  </mergeCells>
  <printOptions/>
  <pageMargins left="0.75" right="0.75" top="1" bottom="1"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I62"/>
  <sheetViews>
    <sheetView zoomScalePageLayoutView="0" workbookViewId="0" topLeftCell="A31">
      <selection activeCell="B27" sqref="B27"/>
    </sheetView>
  </sheetViews>
  <sheetFormatPr defaultColWidth="9.140625" defaultRowHeight="12.75"/>
  <cols>
    <col min="1" max="1" width="5.421875" style="0" customWidth="1"/>
    <col min="2" max="2" width="23.7109375" style="0" customWidth="1"/>
    <col min="3" max="3" width="10.140625" style="0" bestFit="1" customWidth="1"/>
    <col min="4" max="4" width="11.7109375" style="0" bestFit="1" customWidth="1"/>
    <col min="5" max="5" width="12.421875" style="0" customWidth="1"/>
    <col min="6" max="6" width="11.7109375" style="0" bestFit="1" customWidth="1"/>
    <col min="7" max="7" width="10.140625" style="0" bestFit="1" customWidth="1"/>
  </cols>
  <sheetData>
    <row r="1" spans="1:9" ht="12.75">
      <c r="A1" s="91" t="s">
        <v>291</v>
      </c>
      <c r="B1" s="91"/>
      <c r="C1" s="91"/>
      <c r="D1" s="91"/>
      <c r="E1" s="91"/>
      <c r="F1" s="91"/>
      <c r="G1" s="91"/>
      <c r="H1" s="91"/>
      <c r="I1" s="91"/>
    </row>
    <row r="2" spans="1:9" ht="12.75">
      <c r="A2" s="91"/>
      <c r="B2" s="91"/>
      <c r="C2" s="91"/>
      <c r="D2" s="91"/>
      <c r="E2" s="91"/>
      <c r="F2" s="91"/>
      <c r="G2" s="91"/>
      <c r="H2" s="91"/>
      <c r="I2" s="91"/>
    </row>
    <row r="3" spans="1:9" ht="12.75">
      <c r="A3" s="91"/>
      <c r="B3" s="91"/>
      <c r="C3" s="91"/>
      <c r="D3" s="91"/>
      <c r="E3" s="91"/>
      <c r="F3" s="91"/>
      <c r="G3" s="91"/>
      <c r="H3" s="91"/>
      <c r="I3" s="91"/>
    </row>
    <row r="5" spans="1:7" s="18" customFormat="1" ht="38.25">
      <c r="A5" s="21"/>
      <c r="B5" s="21" t="s">
        <v>298</v>
      </c>
      <c r="C5" s="21" t="s">
        <v>299</v>
      </c>
      <c r="D5" s="21" t="s">
        <v>301</v>
      </c>
      <c r="E5" s="21" t="s">
        <v>300</v>
      </c>
      <c r="F5" s="21" t="s">
        <v>302</v>
      </c>
      <c r="G5" s="21" t="s">
        <v>303</v>
      </c>
    </row>
    <row r="6" spans="1:7" ht="15" customHeight="1">
      <c r="A6" s="22">
        <v>55</v>
      </c>
      <c r="B6" s="21" t="str">
        <f>VLOOKUP($A6,'RŠ-koeficienti-podatki-EUR'!$A$2:$M$194,2)</f>
        <v>JEZERSKO</v>
      </c>
      <c r="C6" s="23">
        <f>VLOOKUP($A6,'RŠ-koeficienti-podatki-EUR'!$A$2:$M$194,3)</f>
        <v>688</v>
      </c>
      <c r="D6" s="23">
        <f>ROUND(VLOOKUP($A6,'RŠ-koeficienti-podatki-EUR'!$A$2:$M$194,10),0)</f>
        <v>122450</v>
      </c>
      <c r="E6" s="23">
        <f>ROUND(VLOOKUP($A6,'RŠ-koeficienti-podatki-EUR'!$A$2:$M$194,12),0)</f>
        <v>129849</v>
      </c>
      <c r="F6" s="23">
        <f>ROUND(VLOOKUP($A6,'RŠ-koeficienti-podatki-EUR'!$A$2:$M$194,7),0)</f>
        <v>48635</v>
      </c>
      <c r="G6" s="23">
        <f>ROUND(VLOOKUP($A6,'RŠ-koeficienti-podatki-EUR'!$A$2:$N$194,14),0)</f>
        <v>1640306</v>
      </c>
    </row>
    <row r="7" spans="1:7" ht="15" customHeight="1">
      <c r="A7" s="22">
        <v>66</v>
      </c>
      <c r="B7" s="21" t="str">
        <f>VLOOKUP($A7,'RŠ-koeficienti-podatki-EUR'!$A$2:$M$194,2)</f>
        <v>KOSTEL</v>
      </c>
      <c r="C7" s="23">
        <f>VLOOKUP($A7,'RŠ-koeficienti-podatki-EUR'!$A$2:$M$194,3)</f>
        <v>698</v>
      </c>
      <c r="D7" s="23">
        <f>ROUND(VLOOKUP($A7,'RŠ-koeficienti-podatki-EUR'!$A$2:$M$194,10),0)</f>
        <v>4060</v>
      </c>
      <c r="E7" s="23">
        <f>ROUND(VLOOKUP($A7,'RŠ-koeficienti-podatki-EUR'!$A$2:$M$194,12),0)</f>
        <v>73131</v>
      </c>
      <c r="F7" s="23">
        <f>ROUND(VLOOKUP($A7,'RŠ-koeficienti-podatki-EUR'!$A$2:$M$194,7),0)</f>
        <v>586467</v>
      </c>
      <c r="G7" s="23">
        <f>ROUND(VLOOKUP($A7,'RŠ-koeficienti-podatki-EUR'!$A$2:$N$194,14),0)</f>
        <v>3345356</v>
      </c>
    </row>
    <row r="8" spans="1:7" ht="15" customHeight="1">
      <c r="A8" s="22">
        <v>17</v>
      </c>
      <c r="B8" s="21" t="str">
        <f>VLOOKUP($A8,'RŠ-koeficienti-podatki-EUR'!$A$2:$M$194,2)</f>
        <v>CERKNICA</v>
      </c>
      <c r="C8" s="23">
        <f>VLOOKUP($A8,'RŠ-koeficienti-podatki-EUR'!$A$2:$M$194,3)</f>
        <v>10707</v>
      </c>
      <c r="D8" s="23">
        <f>ROUND(VLOOKUP($A8,'RŠ-koeficienti-podatki-EUR'!$A$2:$M$194,10),0)</f>
        <v>258960</v>
      </c>
      <c r="E8" s="23">
        <f>ROUND(VLOOKUP($A8,'RŠ-koeficienti-podatki-EUR'!$A$2:$M$194,12),0)</f>
        <v>2047079</v>
      </c>
      <c r="F8" s="23">
        <f>ROUND(VLOOKUP($A8,'RŠ-koeficienti-podatki-EUR'!$A$2:$M$194,7),0)</f>
        <v>1315747</v>
      </c>
      <c r="G8" s="23">
        <f>ROUND(VLOOKUP($A8,'RŠ-koeficienti-podatki-EUR'!$A$2:$N$194,14),0)</f>
        <v>15041237</v>
      </c>
    </row>
    <row r="9" spans="1:7" ht="14.25" customHeight="1">
      <c r="A9" s="22">
        <v>5</v>
      </c>
      <c r="B9" s="21" t="str">
        <f>VLOOKUP($A9,'RŠ-koeficienti-podatki-EUR'!$A$2:$M$194,2)</f>
        <v>BLED</v>
      </c>
      <c r="C9" s="23">
        <f>VLOOKUP($A9,'RŠ-koeficienti-podatki-EUR'!$A$2:$M$194,3)</f>
        <v>11080</v>
      </c>
      <c r="D9" s="23">
        <f>ROUND(VLOOKUP($A9,'RŠ-koeficienti-podatki-EUR'!$A$2:$M$194,10),0)</f>
        <v>44454</v>
      </c>
      <c r="E9" s="23">
        <f>ROUND(VLOOKUP($A9,'RŠ-koeficienti-podatki-EUR'!$A$2:$M$194,12),0)</f>
        <v>1411680</v>
      </c>
      <c r="F9" s="23">
        <f>ROUND(VLOOKUP($A9,'RŠ-koeficienti-podatki-EUR'!$A$2:$M$194,7),0)</f>
        <v>1752391</v>
      </c>
      <c r="G9" s="23">
        <f>ROUND(VLOOKUP($A9,'RŠ-koeficienti-podatki-EUR'!$A$2:$N$194,14),0)</f>
        <v>8654818</v>
      </c>
    </row>
    <row r="10" spans="1:7" ht="13.5" customHeight="1">
      <c r="A10" s="22">
        <v>15</v>
      </c>
      <c r="B10" s="21" t="str">
        <f>VLOOKUP($A10,'RŠ-koeficienti-podatki-EUR'!$A$2:$M$194,2)</f>
        <v>MESTNA OBČINA CELJE</v>
      </c>
      <c r="C10" s="23">
        <f>VLOOKUP($A10,'RŠ-koeficienti-podatki-EUR'!$A$2:$M$194,3)</f>
        <v>48616</v>
      </c>
      <c r="D10" s="23">
        <f>ROUND(VLOOKUP($A10,'RŠ-koeficienti-podatki-EUR'!$A$2:$M$194,10),0)</f>
        <v>547492</v>
      </c>
      <c r="E10" s="23">
        <f>ROUND(VLOOKUP($A10,'RŠ-koeficienti-podatki-EUR'!$A$2:$M$194,12),0)</f>
        <v>7898398</v>
      </c>
      <c r="F10" s="23">
        <f>ROUND(VLOOKUP($A10,'RŠ-koeficienti-podatki-EUR'!$A$2:$M$194,7),0)</f>
        <v>12565995</v>
      </c>
      <c r="G10" s="23">
        <f>ROUND(VLOOKUP($A10,'RŠ-koeficienti-podatki-EUR'!$A$2:$N$194,14),0)</f>
        <v>42654475</v>
      </c>
    </row>
    <row r="11" spans="1:7" ht="17.25" customHeight="1">
      <c r="A11" s="22">
        <v>65</v>
      </c>
      <c r="B11" s="21" t="str">
        <f>VLOOKUP($A11,'RŠ-koeficienti-podatki-EUR'!$A$2:$M$194,2)</f>
        <v>MESTNA OBČINA KOPER</v>
      </c>
      <c r="C11" s="23">
        <f>VLOOKUP($A11,'RŠ-koeficienti-podatki-EUR'!$A$2:$M$194,3)</f>
        <v>49090</v>
      </c>
      <c r="D11" s="23">
        <f>ROUND(VLOOKUP($A11,'RŠ-koeficienti-podatki-EUR'!$A$2:$M$194,10),0)</f>
        <v>209043</v>
      </c>
      <c r="E11" s="23">
        <f>ROUND(VLOOKUP($A11,'RŠ-koeficienti-podatki-EUR'!$A$2:$M$194,12),0)</f>
        <v>10542718</v>
      </c>
      <c r="F11" s="23">
        <f>ROUND(VLOOKUP($A11,'RŠ-koeficienti-podatki-EUR'!$A$2:$M$194,7),0)</f>
        <v>10583659</v>
      </c>
      <c r="G11" s="23">
        <f>ROUND(VLOOKUP($A11,'RŠ-koeficienti-podatki-EUR'!$A$2:$N$194,14),0)</f>
        <v>41399696</v>
      </c>
    </row>
    <row r="12" spans="3:5" ht="12.75">
      <c r="C12" s="19"/>
      <c r="D12" s="19"/>
      <c r="E12" s="19"/>
    </row>
    <row r="14" ht="12.75">
      <c r="A14" t="s">
        <v>289</v>
      </c>
    </row>
    <row r="15" ht="12.75">
      <c r="A15" t="s">
        <v>290</v>
      </c>
    </row>
    <row r="16" ht="12.75">
      <c r="A16" t="s">
        <v>292</v>
      </c>
    </row>
    <row r="17" ht="12.75">
      <c r="A17" t="s">
        <v>382</v>
      </c>
    </row>
    <row r="18" ht="12.75">
      <c r="A18" t="s">
        <v>383</v>
      </c>
    </row>
    <row r="19" ht="12.75">
      <c r="A19" t="s">
        <v>295</v>
      </c>
    </row>
    <row r="20" ht="12.75">
      <c r="A20" t="s">
        <v>296</v>
      </c>
    </row>
    <row r="21" ht="12.75">
      <c r="A21" t="s">
        <v>297</v>
      </c>
    </row>
    <row r="22" spans="1:9" ht="12.75">
      <c r="A22" s="91" t="s">
        <v>309</v>
      </c>
      <c r="B22" s="91"/>
      <c r="C22" s="91"/>
      <c r="D22" s="91"/>
      <c r="E22" s="91"/>
      <c r="F22" s="91"/>
      <c r="G22" s="91"/>
      <c r="H22" s="91"/>
      <c r="I22" s="91"/>
    </row>
    <row r="23" spans="1:9" ht="12.75">
      <c r="A23" s="91"/>
      <c r="B23" s="91"/>
      <c r="C23" s="91"/>
      <c r="D23" s="91"/>
      <c r="E23" s="91"/>
      <c r="F23" s="91"/>
      <c r="G23" s="91"/>
      <c r="H23" s="91"/>
      <c r="I23" s="91"/>
    </row>
    <row r="24" spans="1:9" ht="12.75">
      <c r="A24" s="91"/>
      <c r="B24" s="91"/>
      <c r="C24" s="91"/>
      <c r="D24" s="91"/>
      <c r="E24" s="91"/>
      <c r="F24" s="91"/>
      <c r="G24" s="91"/>
      <c r="H24" s="91"/>
      <c r="I24" s="91"/>
    </row>
    <row r="25" spans="1:9" ht="12.75">
      <c r="A25" s="91"/>
      <c r="B25" s="91"/>
      <c r="C25" s="91"/>
      <c r="D25" s="91"/>
      <c r="E25" s="91"/>
      <c r="F25" s="91"/>
      <c r="G25" s="91"/>
      <c r="H25" s="91"/>
      <c r="I25" s="91"/>
    </row>
    <row r="26" spans="1:9" ht="12.75">
      <c r="A26" s="91"/>
      <c r="B26" s="91"/>
      <c r="C26" s="91"/>
      <c r="D26" s="91"/>
      <c r="E26" s="91"/>
      <c r="F26" s="91"/>
      <c r="G26" s="91"/>
      <c r="H26" s="91"/>
      <c r="I26" s="91"/>
    </row>
    <row r="31" ht="12.75">
      <c r="A31" t="s">
        <v>306</v>
      </c>
    </row>
    <row r="32" spans="1:5" ht="25.5">
      <c r="A32" s="21"/>
      <c r="B32" s="21" t="s">
        <v>298</v>
      </c>
      <c r="C32" s="21" t="s">
        <v>299</v>
      </c>
      <c r="D32" s="21" t="s">
        <v>308</v>
      </c>
      <c r="E32" s="21" t="s">
        <v>307</v>
      </c>
    </row>
    <row r="33" spans="1:5" ht="12.75">
      <c r="A33" s="22">
        <v>55</v>
      </c>
      <c r="B33" s="21" t="str">
        <f>VLOOKUP($A33,'RŠ-koeficienti-podatki-EUR'!$A$2:$M$194,2)</f>
        <v>JEZERSKO</v>
      </c>
      <c r="C33" s="23">
        <f>VLOOKUP($A33,'RŠ-koeficienti-podatki-EUR'!$A$2:$M$194,3)</f>
        <v>688</v>
      </c>
      <c r="D33" s="23">
        <f aca="true" t="shared" si="0" ref="D33:D38">D6/C6</f>
        <v>177.9796511627907</v>
      </c>
      <c r="E33" s="23">
        <f aca="true" t="shared" si="1" ref="E33:E38">E6/C6</f>
        <v>188.73401162790697</v>
      </c>
    </row>
    <row r="34" spans="1:5" ht="12.75">
      <c r="A34" s="22">
        <v>66</v>
      </c>
      <c r="B34" s="21" t="str">
        <f>VLOOKUP($A34,'RŠ-koeficienti-podatki-EUR'!$A$2:$M$194,2)</f>
        <v>KOSTEL</v>
      </c>
      <c r="C34" s="23">
        <f>VLOOKUP($A34,'RŠ-koeficienti-podatki-EUR'!$A$2:$M$194,3)</f>
        <v>698</v>
      </c>
      <c r="D34" s="23">
        <f t="shared" si="0"/>
        <v>5.8166189111747855</v>
      </c>
      <c r="E34" s="23">
        <f t="shared" si="1"/>
        <v>104.77220630372493</v>
      </c>
    </row>
    <row r="35" spans="1:5" ht="12.75">
      <c r="A35" s="22">
        <v>17</v>
      </c>
      <c r="B35" s="21" t="str">
        <f>VLOOKUP($A35,'RŠ-koeficienti-podatki-EUR'!$A$2:$M$194,2)</f>
        <v>CERKNICA</v>
      </c>
      <c r="C35" s="23">
        <f>VLOOKUP($A35,'RŠ-koeficienti-podatki-EUR'!$A$2:$M$194,3)</f>
        <v>10707</v>
      </c>
      <c r="D35" s="23">
        <f t="shared" si="0"/>
        <v>24.186046511627907</v>
      </c>
      <c r="E35" s="23">
        <f t="shared" si="1"/>
        <v>191.19071635378725</v>
      </c>
    </row>
    <row r="36" spans="1:5" ht="12.75">
      <c r="A36" s="22">
        <v>5</v>
      </c>
      <c r="B36" s="21" t="str">
        <f>VLOOKUP($A36,'RŠ-koeficienti-podatki-EUR'!$A$2:$M$194,2)</f>
        <v>BLED</v>
      </c>
      <c r="C36" s="23">
        <f>VLOOKUP($A36,'RŠ-koeficienti-podatki-EUR'!$A$2:$M$194,3)</f>
        <v>11080</v>
      </c>
      <c r="D36" s="23">
        <f t="shared" si="0"/>
        <v>4.012093862815885</v>
      </c>
      <c r="E36" s="23">
        <f t="shared" si="1"/>
        <v>127.40794223826715</v>
      </c>
    </row>
    <row r="37" spans="1:5" ht="12.75">
      <c r="A37" s="22">
        <v>15</v>
      </c>
      <c r="B37" s="21" t="str">
        <f>VLOOKUP($A37,'RŠ-koeficienti-podatki-EUR'!$A$2:$M$194,2)</f>
        <v>MESTNA OBČINA CELJE</v>
      </c>
      <c r="C37" s="23">
        <f>VLOOKUP($A37,'RŠ-koeficienti-podatki-EUR'!$A$2:$M$194,3)</f>
        <v>48616</v>
      </c>
      <c r="D37" s="23">
        <f t="shared" si="0"/>
        <v>11.261559980253415</v>
      </c>
      <c r="E37" s="23">
        <f t="shared" si="1"/>
        <v>162.46499094948166</v>
      </c>
    </row>
    <row r="38" spans="1:5" ht="15" customHeight="1">
      <c r="A38" s="22">
        <v>65</v>
      </c>
      <c r="B38" s="21" t="str">
        <f>VLOOKUP($A38,'RŠ-koeficienti-podatki-EUR'!$A$2:$M$194,2)</f>
        <v>MESTNA OBČINA KOPER</v>
      </c>
      <c r="C38" s="23">
        <f>VLOOKUP($A38,'RŠ-koeficienti-podatki-EUR'!$A$2:$M$194,3)</f>
        <v>49090</v>
      </c>
      <c r="D38" s="23">
        <f t="shared" si="0"/>
        <v>4.258362191892442</v>
      </c>
      <c r="E38" s="23">
        <f t="shared" si="1"/>
        <v>214.76304746384193</v>
      </c>
    </row>
    <row r="41" ht="12.75">
      <c r="A41" t="s">
        <v>310</v>
      </c>
    </row>
    <row r="43" spans="1:7" ht="38.25">
      <c r="A43" s="21"/>
      <c r="B43" s="21" t="s">
        <v>298</v>
      </c>
      <c r="C43" s="21" t="s">
        <v>299</v>
      </c>
      <c r="D43" s="21" t="s">
        <v>301</v>
      </c>
      <c r="E43" s="21" t="s">
        <v>300</v>
      </c>
      <c r="F43" s="21" t="s">
        <v>308</v>
      </c>
      <c r="G43" s="21" t="s">
        <v>307</v>
      </c>
    </row>
    <row r="44" spans="1:7" ht="12.75">
      <c r="A44" s="22">
        <v>55</v>
      </c>
      <c r="B44" s="21" t="str">
        <f>VLOOKUP($A44,'RŠ-koeficienti-podatki-EUR'!$A$2:$M$194,2)</f>
        <v>JEZERSKO</v>
      </c>
      <c r="C44" s="23">
        <f>VLOOKUP($A44,'RŠ-koeficienti-podatki-EUR'!$A$2:$M$194,3)</f>
        <v>688</v>
      </c>
      <c r="D44" s="23">
        <f>ROUND(VLOOKUP($A44,'RŠ-koeficienti-podatki-EUR'!$A$2:$M$194,10),0)</f>
        <v>122450</v>
      </c>
      <c r="E44" s="23">
        <f>ROUND(VLOOKUP($A44,'RŠ-koeficienti-podatki-EUR'!$A$2:$M$194,12),0)</f>
        <v>129849</v>
      </c>
      <c r="F44" s="24">
        <v>177.9796511627907</v>
      </c>
      <c r="G44" s="23">
        <v>188.73401162790697</v>
      </c>
    </row>
    <row r="45" spans="1:7" ht="12.75">
      <c r="A45" s="22">
        <v>66</v>
      </c>
      <c r="B45" s="21" t="str">
        <f>VLOOKUP($A45,'RŠ-koeficienti-podatki-EUR'!$A$2:$M$194,2)</f>
        <v>KOSTEL</v>
      </c>
      <c r="C45" s="23">
        <f>VLOOKUP($A45,'RŠ-koeficienti-podatki-EUR'!$A$2:$M$194,3)</f>
        <v>698</v>
      </c>
      <c r="D45" s="25">
        <f>ROUND(VLOOKUP($A45,'RŠ-koeficienti-podatki-EUR'!$A$2:$M$194,10),0)</f>
        <v>4060</v>
      </c>
      <c r="E45" s="23">
        <f>ROUND(VLOOKUP($A45,'RŠ-koeficienti-podatki-EUR'!$A$2:$M$194,12),0)</f>
        <v>73131</v>
      </c>
      <c r="F45" s="23">
        <v>5.8166189111747855</v>
      </c>
      <c r="G45" s="23">
        <v>104.77220630372493</v>
      </c>
    </row>
    <row r="46" spans="1:7" ht="12.75">
      <c r="A46" s="22">
        <v>17</v>
      </c>
      <c r="B46" s="21" t="str">
        <f>VLOOKUP($A46,'RŠ-koeficienti-podatki-EUR'!$A$2:$M$194,2)</f>
        <v>CERKNICA</v>
      </c>
      <c r="C46" s="23">
        <f>VLOOKUP($A46,'RŠ-koeficienti-podatki-EUR'!$A$2:$M$194,3)</f>
        <v>10707</v>
      </c>
      <c r="D46" s="23">
        <f>ROUND(VLOOKUP($A46,'RŠ-koeficienti-podatki-EUR'!$A$2:$M$194,10),0)</f>
        <v>258960</v>
      </c>
      <c r="E46" s="23">
        <f>ROUND(VLOOKUP($A46,'RŠ-koeficienti-podatki-EUR'!$A$2:$M$194,12),0)</f>
        <v>2047079</v>
      </c>
      <c r="F46" s="23">
        <v>24.186046511627907</v>
      </c>
      <c r="G46" s="23">
        <v>191.19071635378725</v>
      </c>
    </row>
    <row r="47" spans="1:7" ht="12.75">
      <c r="A47" s="22">
        <v>5</v>
      </c>
      <c r="B47" s="21" t="str">
        <f>VLOOKUP($A47,'RŠ-koeficienti-podatki-EUR'!$A$2:$M$194,2)</f>
        <v>BLED</v>
      </c>
      <c r="C47" s="23">
        <f>VLOOKUP($A47,'RŠ-koeficienti-podatki-EUR'!$A$2:$M$194,3)</f>
        <v>11080</v>
      </c>
      <c r="D47" s="23">
        <f>ROUND(VLOOKUP($A47,'RŠ-koeficienti-podatki-EUR'!$A$2:$M$194,10),0)</f>
        <v>44454</v>
      </c>
      <c r="E47" s="23">
        <f>ROUND(VLOOKUP($A47,'RŠ-koeficienti-podatki-EUR'!$A$2:$M$194,12),0)</f>
        <v>1411680</v>
      </c>
      <c r="F47" s="25">
        <v>4.012093862815885</v>
      </c>
      <c r="G47" s="23">
        <v>127.40794223826715</v>
      </c>
    </row>
    <row r="48" spans="1:7" ht="12.75">
      <c r="A48" s="22">
        <v>15</v>
      </c>
      <c r="B48" s="21" t="str">
        <f>VLOOKUP($A48,'RŠ-koeficienti-podatki-EUR'!$A$2:$M$194,2)</f>
        <v>MESTNA OBČINA CELJE</v>
      </c>
      <c r="C48" s="23">
        <f>VLOOKUP($A48,'RŠ-koeficienti-podatki-EUR'!$A$2:$M$194,3)</f>
        <v>48616</v>
      </c>
      <c r="D48" s="24">
        <f>ROUND(VLOOKUP($A48,'RŠ-koeficienti-podatki-EUR'!$A$2:$M$194,10),0)</f>
        <v>547492</v>
      </c>
      <c r="E48" s="23">
        <f>ROUND(VLOOKUP($A48,'RŠ-koeficienti-podatki-EUR'!$A$2:$M$194,12),0)</f>
        <v>7898398</v>
      </c>
      <c r="F48" s="23">
        <v>11.261559980253415</v>
      </c>
      <c r="G48" s="23">
        <v>162.46499094948166</v>
      </c>
    </row>
    <row r="49" spans="1:7" ht="13.5" customHeight="1">
      <c r="A49" s="22">
        <v>65</v>
      </c>
      <c r="B49" s="21" t="str">
        <f>VLOOKUP($A49,'RŠ-koeficienti-podatki-EUR'!$A$2:$M$194,2)</f>
        <v>MESTNA OBČINA KOPER</v>
      </c>
      <c r="C49" s="23">
        <f>VLOOKUP($A49,'RŠ-koeficienti-podatki-EUR'!$A$2:$M$194,3)</f>
        <v>49090</v>
      </c>
      <c r="D49" s="23">
        <f>ROUND(VLOOKUP($A49,'RŠ-koeficienti-podatki-EUR'!$A$2:$M$194,10),0)</f>
        <v>209043</v>
      </c>
      <c r="E49" s="23">
        <f>ROUND(VLOOKUP($A49,'RŠ-koeficienti-podatki-EUR'!$A$2:$M$194,12),0)</f>
        <v>10542718</v>
      </c>
      <c r="F49" s="25">
        <v>4.258362191892442</v>
      </c>
      <c r="G49" s="23">
        <v>214.76304746384193</v>
      </c>
    </row>
    <row r="52" spans="1:8" ht="12.75">
      <c r="A52" s="39"/>
      <c r="B52" s="39"/>
      <c r="C52" s="39"/>
      <c r="D52" s="39"/>
      <c r="E52" s="39"/>
      <c r="F52" s="39"/>
      <c r="G52" s="39"/>
      <c r="H52" s="39"/>
    </row>
    <row r="53" spans="1:8" ht="12.75">
      <c r="A53" s="39"/>
      <c r="B53" s="39"/>
      <c r="C53" s="39"/>
      <c r="D53" s="39"/>
      <c r="E53" s="39"/>
      <c r="F53" s="39"/>
      <c r="G53" s="39"/>
      <c r="H53" s="39"/>
    </row>
    <row r="54" spans="1:8" ht="12.75">
      <c r="A54" s="40"/>
      <c r="B54" s="40"/>
      <c r="C54" s="40"/>
      <c r="D54" s="40"/>
      <c r="E54" s="40"/>
      <c r="F54" s="40"/>
      <c r="G54" s="40"/>
      <c r="H54" s="39"/>
    </row>
    <row r="55" spans="1:8" ht="12.75">
      <c r="A55" s="41"/>
      <c r="B55" s="40"/>
      <c r="C55" s="42"/>
      <c r="D55" s="43"/>
      <c r="E55" s="43"/>
      <c r="F55" s="43"/>
      <c r="G55" s="42"/>
      <c r="H55" s="39"/>
    </row>
    <row r="56" spans="1:8" ht="12.75">
      <c r="A56" s="41"/>
      <c r="B56" s="40"/>
      <c r="C56" s="42"/>
      <c r="D56" s="43"/>
      <c r="E56" s="43"/>
      <c r="F56" s="43"/>
      <c r="G56" s="42"/>
      <c r="H56" s="39"/>
    </row>
    <row r="57" spans="1:8" ht="12.75">
      <c r="A57" s="41"/>
      <c r="B57" s="40"/>
      <c r="C57" s="42"/>
      <c r="D57" s="43"/>
      <c r="E57" s="43"/>
      <c r="F57" s="43"/>
      <c r="G57" s="42"/>
      <c r="H57" s="39"/>
    </row>
    <row r="58" spans="1:8" ht="12.75">
      <c r="A58" s="41"/>
      <c r="B58" s="40"/>
      <c r="C58" s="42"/>
      <c r="D58" s="43"/>
      <c r="E58" s="43"/>
      <c r="F58" s="43"/>
      <c r="G58" s="42"/>
      <c r="H58" s="39"/>
    </row>
    <row r="59" spans="1:8" ht="12.75">
      <c r="A59" s="41"/>
      <c r="B59" s="40"/>
      <c r="C59" s="42"/>
      <c r="D59" s="43"/>
      <c r="E59" s="43"/>
      <c r="F59" s="43"/>
      <c r="G59" s="42"/>
      <c r="H59" s="39"/>
    </row>
    <row r="60" spans="1:8" ht="13.5" customHeight="1">
      <c r="A60" s="41"/>
      <c r="B60" s="40"/>
      <c r="C60" s="42"/>
      <c r="D60" s="43"/>
      <c r="E60" s="43"/>
      <c r="F60" s="43"/>
      <c r="G60" s="42"/>
      <c r="H60" s="39"/>
    </row>
    <row r="61" spans="1:8" ht="12.75">
      <c r="A61" s="39"/>
      <c r="B61" s="39"/>
      <c r="C61" s="39"/>
      <c r="D61" s="39"/>
      <c r="E61" s="39"/>
      <c r="F61" s="39"/>
      <c r="G61" s="39"/>
      <c r="H61" s="39"/>
    </row>
    <row r="62" spans="1:8" ht="12.75">
      <c r="A62" s="39"/>
      <c r="B62" s="39"/>
      <c r="C62" s="39"/>
      <c r="D62" s="39"/>
      <c r="E62" s="39"/>
      <c r="F62" s="39"/>
      <c r="G62" s="39"/>
      <c r="H62" s="39"/>
    </row>
  </sheetData>
  <sheetProtection/>
  <mergeCells count="3">
    <mergeCell ref="A1:I3"/>
    <mergeCell ref="A22:I24"/>
    <mergeCell ref="A25:I2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07"/>
  <sheetViews>
    <sheetView zoomScalePageLayoutView="0" workbookViewId="0" topLeftCell="A1">
      <selection activeCell="A3" sqref="A3"/>
    </sheetView>
  </sheetViews>
  <sheetFormatPr defaultColWidth="9.140625" defaultRowHeight="12.75"/>
  <cols>
    <col min="1" max="1" width="5.00390625" style="0" customWidth="1"/>
    <col min="2" max="2" width="17.8515625" style="0" bestFit="1" customWidth="1"/>
    <col min="3" max="3" width="14.8515625" style="0" bestFit="1" customWidth="1"/>
    <col min="4" max="4" width="16.28125" style="0" bestFit="1" customWidth="1"/>
    <col min="5" max="5" width="20.7109375" style="0" bestFit="1" customWidth="1"/>
    <col min="6" max="6" width="21.421875" style="0" bestFit="1" customWidth="1"/>
    <col min="7" max="7" width="22.00390625" style="0" bestFit="1" customWidth="1"/>
    <col min="8" max="8" width="21.421875" style="0" bestFit="1" customWidth="1"/>
  </cols>
  <sheetData>
    <row r="1" ht="12.75">
      <c r="A1" s="1" t="s">
        <v>312</v>
      </c>
    </row>
    <row r="2" spans="1:8" ht="12.75">
      <c r="A2">
        <v>1</v>
      </c>
      <c r="B2" s="1" t="s">
        <v>339</v>
      </c>
      <c r="C2" s="1" t="s">
        <v>337</v>
      </c>
      <c r="D2" s="1" t="s">
        <v>313</v>
      </c>
      <c r="E2" s="1" t="s">
        <v>340</v>
      </c>
      <c r="F2" s="1" t="s">
        <v>341</v>
      </c>
      <c r="G2" s="1" t="s">
        <v>342</v>
      </c>
      <c r="H2" s="1" t="s">
        <v>343</v>
      </c>
    </row>
    <row r="3" spans="1:8" ht="12.75">
      <c r="A3" s="34">
        <v>1954</v>
      </c>
      <c r="B3" s="2">
        <v>31828</v>
      </c>
      <c r="C3" s="2">
        <v>16211</v>
      </c>
      <c r="D3" s="2">
        <v>15617</v>
      </c>
      <c r="E3" s="2">
        <v>20.9</v>
      </c>
      <c r="F3" s="2">
        <v>2.58</v>
      </c>
      <c r="G3" s="2">
        <v>1.27</v>
      </c>
      <c r="H3" s="2">
        <v>1.15</v>
      </c>
    </row>
    <row r="4" spans="1:8" ht="12.75">
      <c r="A4" s="34">
        <v>1955</v>
      </c>
      <c r="B4" s="2">
        <v>32096</v>
      </c>
      <c r="C4" s="2">
        <v>16728</v>
      </c>
      <c r="D4" s="2">
        <v>15368</v>
      </c>
      <c r="E4" s="2">
        <v>20.9</v>
      </c>
      <c r="F4" s="2">
        <v>2.58</v>
      </c>
      <c r="G4" s="2">
        <v>1.23</v>
      </c>
      <c r="H4" s="2">
        <v>1.12</v>
      </c>
    </row>
    <row r="5" spans="1:8" ht="12.75">
      <c r="A5" s="34">
        <v>1956</v>
      </c>
      <c r="B5" s="2">
        <v>31466</v>
      </c>
      <c r="C5" s="2">
        <v>16286</v>
      </c>
      <c r="D5" s="2">
        <v>15180</v>
      </c>
      <c r="E5" s="2">
        <v>20.4</v>
      </c>
      <c r="F5" s="2">
        <v>2.51</v>
      </c>
      <c r="G5" s="2">
        <v>1.21</v>
      </c>
      <c r="H5" s="2">
        <v>1.1</v>
      </c>
    </row>
    <row r="6" spans="1:8" ht="12.75">
      <c r="A6" s="34">
        <v>1957</v>
      </c>
      <c r="B6" s="2">
        <v>30086</v>
      </c>
      <c r="C6" s="2">
        <v>15343</v>
      </c>
      <c r="D6" s="2">
        <v>14743</v>
      </c>
      <c r="E6" s="2">
        <v>19.3</v>
      </c>
      <c r="F6" s="2">
        <v>2.38</v>
      </c>
      <c r="G6" s="2">
        <v>1.16</v>
      </c>
      <c r="H6" s="2">
        <v>1.07</v>
      </c>
    </row>
    <row r="7" spans="1:8" ht="12.75">
      <c r="A7" s="34">
        <v>1958</v>
      </c>
      <c r="B7" s="2">
        <v>28284</v>
      </c>
      <c r="C7" s="2">
        <v>14684</v>
      </c>
      <c r="D7" s="2">
        <v>13600</v>
      </c>
      <c r="E7" s="2">
        <v>18.1</v>
      </c>
      <c r="F7" s="2">
        <v>2.22</v>
      </c>
      <c r="G7" s="2">
        <v>1.07</v>
      </c>
      <c r="H7" s="2">
        <v>0.98</v>
      </c>
    </row>
    <row r="8" spans="1:8" ht="12.75">
      <c r="A8" s="34">
        <v>1959</v>
      </c>
      <c r="B8" s="2">
        <v>28429</v>
      </c>
      <c r="C8" s="2">
        <v>14750</v>
      </c>
      <c r="D8" s="2">
        <v>13679</v>
      </c>
      <c r="E8" s="2">
        <v>18</v>
      </c>
      <c r="F8" s="2">
        <v>2.23</v>
      </c>
      <c r="G8" s="2">
        <v>1.07</v>
      </c>
      <c r="H8" s="2">
        <v>0.98</v>
      </c>
    </row>
    <row r="9" spans="1:8" ht="12.75">
      <c r="A9" s="34">
        <v>1960</v>
      </c>
      <c r="B9" s="2">
        <v>27825</v>
      </c>
      <c r="C9" s="2">
        <v>14202</v>
      </c>
      <c r="D9" s="2">
        <v>13623</v>
      </c>
      <c r="E9" s="2">
        <v>17.6</v>
      </c>
      <c r="F9" s="2">
        <v>2.18</v>
      </c>
      <c r="G9" s="2">
        <v>1.07</v>
      </c>
      <c r="H9" s="2">
        <v>0.98</v>
      </c>
    </row>
    <row r="10" spans="1:8" ht="12.75">
      <c r="A10" s="34">
        <v>1961</v>
      </c>
      <c r="B10" s="2">
        <v>28955</v>
      </c>
      <c r="C10" s="2">
        <v>14793</v>
      </c>
      <c r="D10" s="2">
        <v>14162</v>
      </c>
      <c r="E10" s="2">
        <v>18.1</v>
      </c>
      <c r="F10" s="2">
        <v>2.26</v>
      </c>
      <c r="G10" s="2">
        <v>1.11</v>
      </c>
      <c r="H10" s="2">
        <v>1.06</v>
      </c>
    </row>
    <row r="11" spans="1:8" ht="12.75">
      <c r="A11" s="34">
        <v>1962</v>
      </c>
      <c r="B11" s="2">
        <v>29035</v>
      </c>
      <c r="C11" s="2">
        <v>15021</v>
      </c>
      <c r="D11" s="2">
        <v>14014</v>
      </c>
      <c r="E11" s="2">
        <v>18.1</v>
      </c>
      <c r="F11" s="2">
        <v>2.27</v>
      </c>
      <c r="G11" s="2">
        <v>1.1</v>
      </c>
      <c r="H11" s="2">
        <v>1.05</v>
      </c>
    </row>
    <row r="12" spans="1:8" ht="12.75">
      <c r="A12" s="34">
        <v>1963</v>
      </c>
      <c r="B12" s="2">
        <v>29174</v>
      </c>
      <c r="C12" s="2">
        <v>14990</v>
      </c>
      <c r="D12" s="2">
        <v>14184</v>
      </c>
      <c r="E12" s="2">
        <v>18.1</v>
      </c>
      <c r="F12" s="2">
        <v>2.28</v>
      </c>
      <c r="G12" s="2">
        <v>1.11</v>
      </c>
      <c r="H12" s="2">
        <v>1.06</v>
      </c>
    </row>
    <row r="13" spans="1:8" ht="12.75">
      <c r="A13" s="34">
        <v>1964</v>
      </c>
      <c r="B13" s="2">
        <v>29184</v>
      </c>
      <c r="C13" s="2">
        <v>14819</v>
      </c>
      <c r="D13" s="2">
        <v>14365</v>
      </c>
      <c r="E13" s="2">
        <v>17.9</v>
      </c>
      <c r="F13" s="2">
        <v>2.32</v>
      </c>
      <c r="G13" s="2">
        <v>1.13</v>
      </c>
      <c r="H13" s="2">
        <v>1.08</v>
      </c>
    </row>
    <row r="14" spans="1:8" ht="12.75">
      <c r="A14" s="34">
        <v>1965</v>
      </c>
      <c r="B14" s="2">
        <v>30587</v>
      </c>
      <c r="C14" s="2">
        <v>15477</v>
      </c>
      <c r="D14" s="2">
        <v>15110</v>
      </c>
      <c r="E14" s="2">
        <v>18.5</v>
      </c>
      <c r="F14" s="2">
        <v>2.45</v>
      </c>
      <c r="G14" s="2">
        <v>1.21</v>
      </c>
      <c r="H14" s="2">
        <v>1.16</v>
      </c>
    </row>
    <row r="15" spans="1:8" ht="12.75">
      <c r="A15" s="34">
        <v>1966</v>
      </c>
      <c r="B15" s="2">
        <v>30941</v>
      </c>
      <c r="C15" s="2">
        <v>16063</v>
      </c>
      <c r="D15" s="2">
        <v>14878</v>
      </c>
      <c r="E15" s="2">
        <v>18.5</v>
      </c>
      <c r="F15" s="2">
        <v>2.48</v>
      </c>
      <c r="G15" s="2">
        <v>1.19</v>
      </c>
      <c r="H15" s="2">
        <v>1.14</v>
      </c>
    </row>
    <row r="16" spans="1:8" ht="12.75">
      <c r="A16" s="34">
        <v>1967</v>
      </c>
      <c r="B16" s="2">
        <v>29824</v>
      </c>
      <c r="C16" s="2">
        <v>15109</v>
      </c>
      <c r="D16" s="2">
        <v>14715</v>
      </c>
      <c r="E16" s="2">
        <v>17.6</v>
      </c>
      <c r="F16" s="2">
        <v>2.38</v>
      </c>
      <c r="G16" s="2">
        <v>1.17</v>
      </c>
      <c r="H16" s="2">
        <v>1.13</v>
      </c>
    </row>
    <row r="17" spans="1:8" ht="12.75">
      <c r="A17" s="34">
        <v>1968</v>
      </c>
      <c r="B17" s="2">
        <v>28580</v>
      </c>
      <c r="C17" s="2">
        <v>14478</v>
      </c>
      <c r="D17" s="2">
        <v>14102</v>
      </c>
      <c r="E17" s="2">
        <v>16.8</v>
      </c>
      <c r="F17" s="2">
        <v>2.28</v>
      </c>
      <c r="G17" s="2">
        <v>1.08</v>
      </c>
      <c r="H17" s="2">
        <v>1.04</v>
      </c>
    </row>
    <row r="18" spans="1:8" ht="12.75">
      <c r="A18" s="34">
        <v>1969</v>
      </c>
      <c r="B18" s="2">
        <v>27883</v>
      </c>
      <c r="C18" s="2">
        <v>14332</v>
      </c>
      <c r="D18" s="2">
        <v>13551</v>
      </c>
      <c r="E18" s="2">
        <v>16.3</v>
      </c>
      <c r="F18" s="2">
        <v>2.17</v>
      </c>
      <c r="G18" s="2">
        <v>1.06</v>
      </c>
      <c r="H18" s="2">
        <v>1.01</v>
      </c>
    </row>
    <row r="19" spans="1:8" ht="12.75">
      <c r="A19" s="34">
        <v>1970</v>
      </c>
      <c r="B19" s="2">
        <v>27432</v>
      </c>
      <c r="C19" s="2">
        <v>13901</v>
      </c>
      <c r="D19" s="2">
        <v>13531</v>
      </c>
      <c r="E19" s="2">
        <v>15.9</v>
      </c>
      <c r="F19" s="2">
        <v>2.21</v>
      </c>
      <c r="G19" s="2">
        <v>1.04</v>
      </c>
      <c r="H19" s="2">
        <v>1</v>
      </c>
    </row>
    <row r="20" spans="1:8" ht="12.75">
      <c r="A20" s="34">
        <v>1971</v>
      </c>
      <c r="B20" s="2">
        <v>28278</v>
      </c>
      <c r="C20" s="2">
        <v>14794</v>
      </c>
      <c r="D20" s="2">
        <v>13484</v>
      </c>
      <c r="E20" s="2">
        <v>16.3</v>
      </c>
      <c r="F20" s="2">
        <v>2.16</v>
      </c>
      <c r="G20" s="2">
        <v>1.03</v>
      </c>
      <c r="H20" s="2">
        <v>0.99</v>
      </c>
    </row>
    <row r="21" spans="1:8" ht="12.75">
      <c r="A21" s="34">
        <v>1972</v>
      </c>
      <c r="B21" s="2">
        <v>28713</v>
      </c>
      <c r="C21" s="2">
        <v>14847</v>
      </c>
      <c r="D21" s="2">
        <v>13866</v>
      </c>
      <c r="E21" s="2">
        <v>16.4</v>
      </c>
      <c r="F21" s="2">
        <v>2.14</v>
      </c>
      <c r="G21" s="2">
        <v>1.05</v>
      </c>
      <c r="H21" s="2">
        <v>1</v>
      </c>
    </row>
    <row r="22" spans="1:8" ht="12.75">
      <c r="A22" s="34">
        <v>1973</v>
      </c>
      <c r="B22" s="2">
        <v>29548</v>
      </c>
      <c r="C22" s="2">
        <v>15274</v>
      </c>
      <c r="D22" s="2">
        <v>14274</v>
      </c>
      <c r="E22" s="2">
        <v>16.7</v>
      </c>
      <c r="F22" s="2">
        <v>2.18</v>
      </c>
      <c r="G22" s="2">
        <v>1.06</v>
      </c>
      <c r="H22" s="2">
        <v>1.02</v>
      </c>
    </row>
    <row r="23" spans="1:8" ht="12.75">
      <c r="A23" s="34">
        <v>1974</v>
      </c>
      <c r="B23" s="2">
        <v>28625</v>
      </c>
      <c r="C23" s="2">
        <v>14941</v>
      </c>
      <c r="D23" s="2">
        <v>13684</v>
      </c>
      <c r="E23" s="2">
        <v>16</v>
      </c>
      <c r="F23" s="2">
        <v>2.1</v>
      </c>
      <c r="G23" s="2">
        <v>1</v>
      </c>
      <c r="H23" s="2">
        <v>0.97</v>
      </c>
    </row>
    <row r="24" spans="1:8" ht="12.75">
      <c r="A24" s="34">
        <v>1975</v>
      </c>
      <c r="B24" s="2">
        <v>29786</v>
      </c>
      <c r="C24" s="2">
        <v>15217</v>
      </c>
      <c r="D24" s="2">
        <v>14569</v>
      </c>
      <c r="E24" s="2">
        <v>16.5</v>
      </c>
      <c r="F24" s="2">
        <v>2.16</v>
      </c>
      <c r="G24" s="2">
        <v>1.06</v>
      </c>
      <c r="H24" s="2">
        <v>1.02</v>
      </c>
    </row>
    <row r="25" spans="1:8" ht="12.75">
      <c r="A25" s="34">
        <v>1976</v>
      </c>
      <c r="B25" s="2">
        <v>30339</v>
      </c>
      <c r="C25" s="2">
        <v>15587</v>
      </c>
      <c r="D25" s="2">
        <v>14752</v>
      </c>
      <c r="E25" s="2">
        <v>16.8</v>
      </c>
      <c r="F25" s="2">
        <v>2.17</v>
      </c>
      <c r="G25" s="2">
        <v>1.07</v>
      </c>
      <c r="H25" s="2">
        <v>1.03</v>
      </c>
    </row>
    <row r="26" spans="1:8" ht="12.75">
      <c r="A26" s="34">
        <v>1977</v>
      </c>
      <c r="B26" s="2">
        <v>29904</v>
      </c>
      <c r="C26" s="2">
        <v>15448</v>
      </c>
      <c r="D26" s="2">
        <v>14456</v>
      </c>
      <c r="E26" s="2">
        <v>16.2</v>
      </c>
      <c r="F26" s="2">
        <v>2.16</v>
      </c>
      <c r="G26" s="2">
        <v>1.05</v>
      </c>
      <c r="H26" s="2">
        <v>1.01</v>
      </c>
    </row>
    <row r="27" spans="1:8" ht="12.75">
      <c r="A27" s="34">
        <v>1978</v>
      </c>
      <c r="B27" s="2">
        <v>30354</v>
      </c>
      <c r="C27" s="2">
        <v>15822</v>
      </c>
      <c r="D27" s="2">
        <v>14532</v>
      </c>
      <c r="E27" s="2">
        <v>16.3</v>
      </c>
      <c r="F27" s="2">
        <v>2.19</v>
      </c>
      <c r="G27" s="2">
        <v>1.05</v>
      </c>
      <c r="H27" s="2">
        <v>1.01</v>
      </c>
    </row>
    <row r="28" spans="1:8" ht="12.75">
      <c r="A28" s="34">
        <v>1979</v>
      </c>
      <c r="B28" s="2">
        <v>30604</v>
      </c>
      <c r="C28" s="2">
        <v>15920</v>
      </c>
      <c r="D28" s="2">
        <v>14684</v>
      </c>
      <c r="E28" s="2">
        <v>16.2</v>
      </c>
      <c r="F28" s="2">
        <v>2.22</v>
      </c>
      <c r="G28" s="2">
        <v>1.06</v>
      </c>
      <c r="H28" s="2">
        <v>1.03</v>
      </c>
    </row>
    <row r="29" spans="1:8" ht="12.75">
      <c r="A29" s="34">
        <v>1980</v>
      </c>
      <c r="B29" s="2">
        <v>29902</v>
      </c>
      <c r="C29" s="2">
        <v>15276</v>
      </c>
      <c r="D29" s="2">
        <v>14626</v>
      </c>
      <c r="E29" s="2">
        <v>15.7</v>
      </c>
      <c r="F29" s="2">
        <v>2.11</v>
      </c>
      <c r="G29" s="2">
        <v>1.03</v>
      </c>
      <c r="H29" s="2">
        <v>1</v>
      </c>
    </row>
    <row r="30" spans="1:8" ht="12.75">
      <c r="A30" s="34">
        <v>1981</v>
      </c>
      <c r="B30" s="2">
        <v>29220</v>
      </c>
      <c r="C30" s="2">
        <v>15021</v>
      </c>
      <c r="D30" s="2">
        <v>14199</v>
      </c>
      <c r="E30" s="2">
        <v>15.2</v>
      </c>
      <c r="F30" s="2">
        <v>1.96</v>
      </c>
      <c r="G30" s="2">
        <v>0.95</v>
      </c>
      <c r="H30" s="2">
        <v>0.93</v>
      </c>
    </row>
    <row r="31" spans="1:8" ht="12.75">
      <c r="A31" s="34">
        <v>1982</v>
      </c>
      <c r="B31" s="2">
        <v>28894</v>
      </c>
      <c r="C31" s="2">
        <v>14917</v>
      </c>
      <c r="D31" s="2">
        <v>13977</v>
      </c>
      <c r="E31" s="2">
        <v>15</v>
      </c>
      <c r="F31" s="2">
        <v>1.93</v>
      </c>
      <c r="G31" s="2">
        <v>0.93</v>
      </c>
      <c r="H31" s="2">
        <v>0.91</v>
      </c>
    </row>
    <row r="32" spans="1:8" ht="12.75">
      <c r="A32" s="34">
        <v>1983</v>
      </c>
      <c r="B32" s="2">
        <v>27200</v>
      </c>
      <c r="C32" s="2">
        <v>13930</v>
      </c>
      <c r="D32" s="2">
        <v>13270</v>
      </c>
      <c r="E32" s="2">
        <v>14.1</v>
      </c>
      <c r="F32" s="2">
        <v>1.82</v>
      </c>
      <c r="G32" s="2">
        <v>0.88</v>
      </c>
      <c r="H32" s="2">
        <v>0.86</v>
      </c>
    </row>
    <row r="33" spans="1:8" ht="12.75">
      <c r="A33" s="34">
        <v>1984</v>
      </c>
      <c r="B33" s="2">
        <v>26274</v>
      </c>
      <c r="C33" s="2">
        <v>13439</v>
      </c>
      <c r="D33" s="2">
        <v>12835</v>
      </c>
      <c r="E33" s="2">
        <v>13.5</v>
      </c>
      <c r="F33" s="2">
        <v>1.75</v>
      </c>
      <c r="G33" s="2">
        <v>0.85</v>
      </c>
      <c r="H33" s="2">
        <v>0.84</v>
      </c>
    </row>
    <row r="34" spans="1:8" ht="12.75">
      <c r="A34" s="34">
        <v>1985</v>
      </c>
      <c r="B34" s="2">
        <v>25933</v>
      </c>
      <c r="C34" s="2">
        <v>13347</v>
      </c>
      <c r="D34" s="2">
        <v>12586</v>
      </c>
      <c r="E34" s="2">
        <v>13.1</v>
      </c>
      <c r="F34" s="2">
        <v>1.72</v>
      </c>
      <c r="G34" s="2">
        <v>0.84</v>
      </c>
      <c r="H34" s="2">
        <v>0.82</v>
      </c>
    </row>
    <row r="35" spans="1:8" ht="12.75">
      <c r="A35" s="34">
        <v>1986</v>
      </c>
      <c r="B35" s="2">
        <v>25570</v>
      </c>
      <c r="C35" s="2">
        <v>13075</v>
      </c>
      <c r="D35" s="2">
        <v>12495</v>
      </c>
      <c r="E35" s="2">
        <v>12.9</v>
      </c>
      <c r="F35" s="2">
        <v>1.65</v>
      </c>
      <c r="G35" s="2">
        <v>0.81</v>
      </c>
      <c r="H35" s="2">
        <v>0.79</v>
      </c>
    </row>
    <row r="36" spans="1:8" ht="12.75">
      <c r="A36" s="34">
        <v>1987</v>
      </c>
      <c r="B36" s="2">
        <v>25592</v>
      </c>
      <c r="C36" s="2">
        <v>13064</v>
      </c>
      <c r="D36" s="2">
        <v>12528</v>
      </c>
      <c r="E36" s="2">
        <v>12.9</v>
      </c>
      <c r="F36" s="2">
        <v>1.64</v>
      </c>
      <c r="G36" s="2">
        <v>0.81</v>
      </c>
      <c r="H36" s="2">
        <v>0.8</v>
      </c>
    </row>
    <row r="37" spans="1:8" ht="12.75">
      <c r="A37" s="34">
        <v>1988</v>
      </c>
      <c r="B37" s="2">
        <v>25209</v>
      </c>
      <c r="C37" s="2">
        <v>12999</v>
      </c>
      <c r="D37" s="2">
        <v>12210</v>
      </c>
      <c r="E37" s="2">
        <v>12.6</v>
      </c>
      <c r="F37" s="2">
        <v>1.63</v>
      </c>
      <c r="G37" s="2">
        <v>0.79</v>
      </c>
      <c r="H37" s="2">
        <v>0.78</v>
      </c>
    </row>
    <row r="38" spans="1:8" ht="12.75">
      <c r="A38" s="34">
        <v>1989</v>
      </c>
      <c r="B38" s="2">
        <v>23447</v>
      </c>
      <c r="C38" s="2">
        <v>12101</v>
      </c>
      <c r="D38" s="2">
        <v>11346</v>
      </c>
      <c r="E38" s="2">
        <v>11.7</v>
      </c>
      <c r="F38" s="2">
        <v>1.52</v>
      </c>
      <c r="G38" s="2">
        <v>0.74</v>
      </c>
      <c r="H38" s="2">
        <v>0.73</v>
      </c>
    </row>
    <row r="39" spans="1:8" ht="12.75">
      <c r="A39" s="34">
        <v>1990</v>
      </c>
      <c r="B39" s="2">
        <v>22368</v>
      </c>
      <c r="C39" s="2">
        <v>11454</v>
      </c>
      <c r="D39" s="2">
        <v>10914</v>
      </c>
      <c r="E39" s="2">
        <v>11.2</v>
      </c>
      <c r="F39" s="2">
        <v>1.46</v>
      </c>
      <c r="G39" s="2">
        <v>0.72</v>
      </c>
      <c r="H39" s="2">
        <v>0.71</v>
      </c>
    </row>
    <row r="40" spans="1:8" ht="12.75">
      <c r="A40" s="34">
        <v>1991</v>
      </c>
      <c r="B40" s="2">
        <v>21583</v>
      </c>
      <c r="C40" s="2">
        <v>11116</v>
      </c>
      <c r="D40" s="2">
        <v>10467</v>
      </c>
      <c r="E40" s="2">
        <v>10.8</v>
      </c>
      <c r="F40" s="2">
        <v>1.42</v>
      </c>
      <c r="G40" s="2">
        <v>0.69</v>
      </c>
      <c r="H40" s="2">
        <v>0.68</v>
      </c>
    </row>
    <row r="41" spans="1:8" ht="12.75">
      <c r="A41" s="34">
        <v>1992</v>
      </c>
      <c r="B41" s="2">
        <v>19982</v>
      </c>
      <c r="C41" s="2">
        <v>10333</v>
      </c>
      <c r="D41" s="2">
        <v>9649</v>
      </c>
      <c r="E41" s="2">
        <v>10</v>
      </c>
      <c r="F41" s="2">
        <v>1.34</v>
      </c>
      <c r="G41" s="2">
        <v>0.64</v>
      </c>
      <c r="H41" s="2">
        <v>0.64</v>
      </c>
    </row>
    <row r="42" spans="1:8" ht="12.75">
      <c r="A42" s="34">
        <v>1993</v>
      </c>
      <c r="B42" s="2">
        <v>19793</v>
      </c>
      <c r="C42" s="2">
        <v>10188</v>
      </c>
      <c r="D42" s="2">
        <v>9605</v>
      </c>
      <c r="E42" s="2">
        <v>9.9</v>
      </c>
      <c r="F42" s="2">
        <v>1.33</v>
      </c>
      <c r="G42" s="2">
        <v>0.65</v>
      </c>
      <c r="H42" s="2">
        <v>0.64</v>
      </c>
    </row>
    <row r="43" spans="1:8" ht="12.75">
      <c r="A43" s="34">
        <v>1994</v>
      </c>
      <c r="B43" s="2">
        <v>19463</v>
      </c>
      <c r="C43" s="2">
        <v>9899</v>
      </c>
      <c r="D43" s="2">
        <v>9564</v>
      </c>
      <c r="E43" s="2">
        <v>9.8</v>
      </c>
      <c r="F43" s="2">
        <v>1.32</v>
      </c>
      <c r="G43" s="2">
        <v>0.65</v>
      </c>
      <c r="H43" s="2">
        <v>0.64</v>
      </c>
    </row>
    <row r="44" spans="1:8" ht="12.75">
      <c r="A44" s="34">
        <v>1995</v>
      </c>
      <c r="B44" s="2">
        <v>18980</v>
      </c>
      <c r="C44" s="2">
        <v>9741</v>
      </c>
      <c r="D44" s="2">
        <v>9239</v>
      </c>
      <c r="E44" s="2">
        <v>9.5</v>
      </c>
      <c r="F44" s="2">
        <v>1.29</v>
      </c>
      <c r="G44" s="2">
        <v>0.65</v>
      </c>
      <c r="H44" s="2">
        <v>0.64</v>
      </c>
    </row>
    <row r="45" spans="1:8" ht="12.75">
      <c r="A45" s="34">
        <v>1996</v>
      </c>
      <c r="B45" s="2">
        <v>18788</v>
      </c>
      <c r="C45" s="2">
        <v>9710</v>
      </c>
      <c r="D45" s="2">
        <v>9078</v>
      </c>
      <c r="E45" s="2">
        <v>9.5</v>
      </c>
      <c r="F45" s="2">
        <v>1.28</v>
      </c>
      <c r="G45" s="2">
        <v>0.62</v>
      </c>
      <c r="H45" s="2">
        <v>0.61</v>
      </c>
    </row>
    <row r="46" spans="1:8" ht="12.75">
      <c r="A46" s="34">
        <v>1997</v>
      </c>
      <c r="B46" s="2">
        <v>18165</v>
      </c>
      <c r="C46" s="2">
        <v>9323</v>
      </c>
      <c r="D46" s="2">
        <v>8842</v>
      </c>
      <c r="E46" s="2">
        <v>9.1</v>
      </c>
      <c r="F46" s="2">
        <v>1.25</v>
      </c>
      <c r="G46" s="2">
        <v>0.61</v>
      </c>
      <c r="H46" s="2">
        <v>0.6</v>
      </c>
    </row>
    <row r="47" spans="1:8" ht="12.75">
      <c r="A47" s="34">
        <v>1998</v>
      </c>
      <c r="B47" s="2">
        <v>17856</v>
      </c>
      <c r="C47" s="2">
        <v>9256</v>
      </c>
      <c r="D47" s="2">
        <v>8600</v>
      </c>
      <c r="E47" s="2">
        <v>9</v>
      </c>
      <c r="F47" s="2">
        <v>1.23</v>
      </c>
      <c r="G47" s="2">
        <v>0.59</v>
      </c>
      <c r="H47" s="2">
        <v>0.58</v>
      </c>
    </row>
    <row r="48" spans="1:8" ht="12.75">
      <c r="A48" s="34">
        <v>1999</v>
      </c>
      <c r="B48" s="2">
        <v>17533</v>
      </c>
      <c r="C48" s="2">
        <v>9049</v>
      </c>
      <c r="D48" s="2">
        <v>8484</v>
      </c>
      <c r="E48" s="2">
        <v>8.8</v>
      </c>
      <c r="F48" s="2">
        <v>1.21</v>
      </c>
      <c r="G48" s="2">
        <v>0.59</v>
      </c>
      <c r="H48" s="2">
        <v>0.58</v>
      </c>
    </row>
    <row r="49" spans="1:8" ht="12.75">
      <c r="A49" s="34">
        <v>2000</v>
      </c>
      <c r="B49" s="2">
        <v>18180</v>
      </c>
      <c r="C49" s="2">
        <v>9368</v>
      </c>
      <c r="D49" s="2">
        <v>8812</v>
      </c>
      <c r="E49" s="2">
        <v>9.1</v>
      </c>
      <c r="F49" s="2">
        <v>1.26</v>
      </c>
      <c r="G49" s="2">
        <v>0.61</v>
      </c>
      <c r="H49" s="2">
        <v>0.6</v>
      </c>
    </row>
    <row r="50" spans="1:8" ht="12.75">
      <c r="A50" s="34">
        <v>2001</v>
      </c>
      <c r="B50" s="2">
        <v>17477</v>
      </c>
      <c r="C50" s="2">
        <v>9064</v>
      </c>
      <c r="D50" s="2">
        <v>8413</v>
      </c>
      <c r="E50" s="2">
        <v>8.8</v>
      </c>
      <c r="F50" s="2">
        <v>1.21</v>
      </c>
      <c r="G50" s="2">
        <v>0.58</v>
      </c>
      <c r="H50" s="2">
        <v>0.58</v>
      </c>
    </row>
    <row r="51" spans="1:8" ht="12.75">
      <c r="A51" s="34">
        <v>2002</v>
      </c>
      <c r="B51" s="2">
        <v>17501</v>
      </c>
      <c r="C51" s="2">
        <v>9025</v>
      </c>
      <c r="D51" s="2">
        <v>8476</v>
      </c>
      <c r="E51" s="2">
        <v>8.8</v>
      </c>
      <c r="F51" s="2">
        <v>1.21</v>
      </c>
      <c r="G51" s="2">
        <v>0.59</v>
      </c>
      <c r="H51" s="2">
        <v>0.58</v>
      </c>
    </row>
    <row r="52" spans="1:8" ht="12.75">
      <c r="A52" s="34">
        <v>2003</v>
      </c>
      <c r="B52" s="2">
        <v>17321</v>
      </c>
      <c r="C52" s="2">
        <v>8930</v>
      </c>
      <c r="D52" s="2">
        <v>8391</v>
      </c>
      <c r="E52" s="2">
        <v>8.7</v>
      </c>
      <c r="F52" s="2">
        <v>1.2</v>
      </c>
      <c r="G52" s="2">
        <v>0.58</v>
      </c>
      <c r="H52" s="2">
        <v>0.57</v>
      </c>
    </row>
    <row r="53" spans="1:8" ht="12.75">
      <c r="A53" s="34">
        <v>2004</v>
      </c>
      <c r="B53" s="2">
        <v>17961</v>
      </c>
      <c r="C53" s="2">
        <v>9101</v>
      </c>
      <c r="D53" s="2">
        <v>8860</v>
      </c>
      <c r="E53" s="2">
        <v>9</v>
      </c>
      <c r="F53" s="2">
        <v>1.25</v>
      </c>
      <c r="G53" s="2">
        <v>0.62</v>
      </c>
      <c r="H53" s="2">
        <v>0.61</v>
      </c>
    </row>
    <row r="54" spans="1:8" ht="12.75">
      <c r="A54" s="34">
        <v>2005</v>
      </c>
      <c r="B54" s="2">
        <v>18157</v>
      </c>
      <c r="C54" s="2">
        <v>9355</v>
      </c>
      <c r="D54" s="2">
        <v>8802</v>
      </c>
      <c r="E54" s="2">
        <v>9.1</v>
      </c>
      <c r="F54" s="2">
        <v>1.26</v>
      </c>
      <c r="G54" s="2">
        <v>0.61</v>
      </c>
      <c r="H54" s="2">
        <v>0.6</v>
      </c>
    </row>
    <row r="57" ht="12.75">
      <c r="A57" s="1" t="s">
        <v>344</v>
      </c>
    </row>
    <row r="58" ht="12.75">
      <c r="A58" s="1" t="s">
        <v>314</v>
      </c>
    </row>
    <row r="59" ht="12.75">
      <c r="A59" s="1" t="s">
        <v>315</v>
      </c>
    </row>
    <row r="62" ht="12.75">
      <c r="A62" s="1" t="s">
        <v>48</v>
      </c>
    </row>
    <row r="63" ht="12.75">
      <c r="A63" s="1" t="s">
        <v>25</v>
      </c>
    </row>
    <row r="64" ht="12.75">
      <c r="A64" s="1" t="s">
        <v>316</v>
      </c>
    </row>
    <row r="67" ht="12.75">
      <c r="A67" s="1" t="s">
        <v>317</v>
      </c>
    </row>
    <row r="68" ht="12.75">
      <c r="A68" s="1" t="s">
        <v>318</v>
      </c>
    </row>
    <row r="69" ht="12.75">
      <c r="A69" s="1" t="s">
        <v>345</v>
      </c>
    </row>
    <row r="70" ht="12.75">
      <c r="A70" s="1" t="s">
        <v>346</v>
      </c>
    </row>
    <row r="71" ht="12.75">
      <c r="A71" s="1" t="s">
        <v>19</v>
      </c>
    </row>
    <row r="72" ht="12.75">
      <c r="A72" s="1" t="s">
        <v>319</v>
      </c>
    </row>
    <row r="73" ht="12.75">
      <c r="A73" s="1" t="s">
        <v>320</v>
      </c>
    </row>
    <row r="74" ht="12.75">
      <c r="A74" s="1" t="s">
        <v>321</v>
      </c>
    </row>
    <row r="75" ht="12.75">
      <c r="A75" s="1" t="s">
        <v>19</v>
      </c>
    </row>
    <row r="76" ht="12.75">
      <c r="A76" s="1" t="s">
        <v>347</v>
      </c>
    </row>
    <row r="77" ht="12.75">
      <c r="A77" s="1" t="s">
        <v>322</v>
      </c>
    </row>
    <row r="78" ht="12.75">
      <c r="A78" s="1" t="s">
        <v>19</v>
      </c>
    </row>
    <row r="79" ht="12.75">
      <c r="A79" s="1" t="s">
        <v>323</v>
      </c>
    </row>
    <row r="80" ht="12.75">
      <c r="A80" s="1" t="s">
        <v>348</v>
      </c>
    </row>
    <row r="81" ht="12.75">
      <c r="A81" s="1" t="s">
        <v>349</v>
      </c>
    </row>
    <row r="82" ht="12.75">
      <c r="A82" s="1" t="s">
        <v>350</v>
      </c>
    </row>
    <row r="83" ht="12.75">
      <c r="A83" s="1" t="s">
        <v>19</v>
      </c>
    </row>
    <row r="84" ht="12.75">
      <c r="A84" s="1" t="s">
        <v>324</v>
      </c>
    </row>
    <row r="85" ht="12.75">
      <c r="A85" s="1" t="s">
        <v>348</v>
      </c>
    </row>
    <row r="86" ht="12.75">
      <c r="A86" s="1" t="s">
        <v>349</v>
      </c>
    </row>
    <row r="87" ht="12.75">
      <c r="A87" s="1" t="s">
        <v>351</v>
      </c>
    </row>
    <row r="88" ht="12.75">
      <c r="A88" s="1" t="s">
        <v>325</v>
      </c>
    </row>
    <row r="89" ht="12.75">
      <c r="A89" s="1" t="s">
        <v>19</v>
      </c>
    </row>
    <row r="90" ht="12.75">
      <c r="A90" s="1" t="s">
        <v>352</v>
      </c>
    </row>
    <row r="91" ht="12.75">
      <c r="A91" s="1" t="s">
        <v>326</v>
      </c>
    </row>
    <row r="92" ht="12.75">
      <c r="A92" s="1" t="s">
        <v>19</v>
      </c>
    </row>
    <row r="93" ht="12.75">
      <c r="A93" s="1" t="s">
        <v>327</v>
      </c>
    </row>
    <row r="94" ht="12.75">
      <c r="A94" s="1" t="s">
        <v>328</v>
      </c>
    </row>
    <row r="95" ht="12.75">
      <c r="A95" s="1" t="s">
        <v>353</v>
      </c>
    </row>
    <row r="96" ht="12.75">
      <c r="A96" s="1" t="s">
        <v>354</v>
      </c>
    </row>
    <row r="97" ht="12.75">
      <c r="A97" s="1" t="s">
        <v>19</v>
      </c>
    </row>
    <row r="98" ht="12.75">
      <c r="A98" s="1" t="s">
        <v>329</v>
      </c>
    </row>
    <row r="99" ht="12.75">
      <c r="A99" s="1" t="s">
        <v>330</v>
      </c>
    </row>
    <row r="100" ht="12.75">
      <c r="A100" s="1" t="s">
        <v>355</v>
      </c>
    </row>
    <row r="101" ht="12.75">
      <c r="A101" s="1" t="s">
        <v>331</v>
      </c>
    </row>
    <row r="102" ht="12.75">
      <c r="A102" s="1" t="s">
        <v>356</v>
      </c>
    </row>
    <row r="103" ht="12.75">
      <c r="A103" s="1" t="s">
        <v>332</v>
      </c>
    </row>
    <row r="104" ht="12.75">
      <c r="A104" s="1" t="s">
        <v>333</v>
      </c>
    </row>
    <row r="105" ht="12.75">
      <c r="A105" s="1" t="s">
        <v>19</v>
      </c>
    </row>
    <row r="106" ht="12.75">
      <c r="A106" s="1" t="s">
        <v>334</v>
      </c>
    </row>
    <row r="107" ht="12.75">
      <c r="A107" s="1" t="s">
        <v>335</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126"/>
  <sheetViews>
    <sheetView zoomScalePageLayoutView="0" workbookViewId="0" topLeftCell="A1">
      <selection activeCell="M116" sqref="M116"/>
    </sheetView>
  </sheetViews>
  <sheetFormatPr defaultColWidth="9.140625" defaultRowHeight="12.75"/>
  <cols>
    <col min="3" max="3" width="11.7109375" style="0" customWidth="1"/>
    <col min="4" max="4" width="11.140625" style="0" customWidth="1"/>
  </cols>
  <sheetData>
    <row r="1" spans="1:9" ht="12.75">
      <c r="A1" s="91" t="s">
        <v>336</v>
      </c>
      <c r="B1" s="91"/>
      <c r="C1" s="91"/>
      <c r="D1" s="91"/>
      <c r="E1" s="91"/>
      <c r="F1" s="91"/>
      <c r="G1" s="91"/>
      <c r="H1" s="91"/>
      <c r="I1" s="91"/>
    </row>
    <row r="2" spans="1:9" ht="12.75">
      <c r="A2" s="91"/>
      <c r="B2" s="91"/>
      <c r="C2" s="91"/>
      <c r="D2" s="91"/>
      <c r="E2" s="91"/>
      <c r="F2" s="91"/>
      <c r="G2" s="91"/>
      <c r="H2" s="91"/>
      <c r="I2" s="91"/>
    </row>
    <row r="3" spans="1:9" ht="12.75">
      <c r="A3" s="91"/>
      <c r="B3" s="91"/>
      <c r="C3" s="91"/>
      <c r="D3" s="91"/>
      <c r="E3" s="91"/>
      <c r="F3" s="91"/>
      <c r="G3" s="91"/>
      <c r="H3" s="91"/>
      <c r="I3" s="91"/>
    </row>
    <row r="4" spans="1:9" ht="12.75">
      <c r="A4" s="91"/>
      <c r="B4" s="91"/>
      <c r="C4" s="91"/>
      <c r="D4" s="91"/>
      <c r="E4" s="91"/>
      <c r="F4" s="91"/>
      <c r="G4" s="91"/>
      <c r="H4" s="91"/>
      <c r="I4" s="91"/>
    </row>
    <row r="5" spans="1:9" ht="12.75">
      <c r="A5" s="91"/>
      <c r="B5" s="91"/>
      <c r="C5" s="91"/>
      <c r="D5" s="91"/>
      <c r="E5" s="91"/>
      <c r="F5" s="91"/>
      <c r="G5" s="91"/>
      <c r="H5" s="91"/>
      <c r="I5" s="91"/>
    </row>
    <row r="6" spans="1:8" s="18" customFormat="1" ht="36" customHeight="1">
      <c r="A6" s="18">
        <v>1</v>
      </c>
      <c r="B6" s="18" t="str">
        <f>VLOOKUP($A6,'RŠ-indeksi-podatki'!$A$2:$H$54,2)</f>
        <v>živorojeni</v>
      </c>
      <c r="C6" s="18" t="str">
        <f>VLOOKUP($A6,'RŠ-indeksi-podatki'!$A$2:$H$54,5)</f>
        <v>živorojeni na 1000 preb.</v>
      </c>
      <c r="D6" s="18" t="str">
        <f>VLOOKUP($A6,'RŠ-indeksi-podatki'!$A$2:$H$54,6)</f>
        <v>celotna stopnja rodnosti</v>
      </c>
      <c r="F6" s="37"/>
      <c r="G6" s="37"/>
      <c r="H6" s="37"/>
    </row>
    <row r="7" ht="12.75">
      <c r="A7" t="s">
        <v>338</v>
      </c>
    </row>
    <row r="8" spans="1:4" ht="12.75">
      <c r="A8" s="33">
        <v>1980</v>
      </c>
      <c r="B8">
        <f>VLOOKUP($A8,'RŠ-indeksi-podatki'!$A$2:$H$54,2)</f>
        <v>29902</v>
      </c>
      <c r="C8">
        <f>VLOOKUP($A8,'RŠ-indeksi-podatki'!$A$2:$H$54,5)</f>
        <v>15.7</v>
      </c>
      <c r="D8">
        <f>VLOOKUP($A8,'RŠ-indeksi-podatki'!$A$2:$H$54,6)</f>
        <v>2.11</v>
      </c>
    </row>
    <row r="9" spans="1:4" ht="12.75">
      <c r="A9" s="33">
        <v>1981</v>
      </c>
      <c r="B9">
        <f>VLOOKUP($A9,'RŠ-indeksi-podatki'!$A$2:$H$54,2)</f>
        <v>29220</v>
      </c>
      <c r="C9">
        <f>VLOOKUP($A9,'RŠ-indeksi-podatki'!$A$2:$H$54,5)</f>
        <v>15.2</v>
      </c>
      <c r="D9">
        <f>VLOOKUP($A9,'RŠ-indeksi-podatki'!$A$2:$H$54,6)</f>
        <v>1.96</v>
      </c>
    </row>
    <row r="10" spans="1:4" ht="12.75">
      <c r="A10" s="33">
        <v>1982</v>
      </c>
      <c r="B10">
        <f>VLOOKUP($A10,'RŠ-indeksi-podatki'!$A$2:$H$54,2)</f>
        <v>28894</v>
      </c>
      <c r="C10">
        <f>VLOOKUP($A10,'RŠ-indeksi-podatki'!$A$2:$H$54,5)</f>
        <v>15</v>
      </c>
      <c r="D10">
        <f>VLOOKUP($A10,'RŠ-indeksi-podatki'!$A$2:$H$54,6)</f>
        <v>1.93</v>
      </c>
    </row>
    <row r="11" spans="1:4" ht="12.75">
      <c r="A11" s="33">
        <v>1983</v>
      </c>
      <c r="B11">
        <f>VLOOKUP($A11,'RŠ-indeksi-podatki'!$A$2:$H$54,2)</f>
        <v>27200</v>
      </c>
      <c r="C11">
        <f>VLOOKUP($A11,'RŠ-indeksi-podatki'!$A$2:$H$54,5)</f>
        <v>14.1</v>
      </c>
      <c r="D11">
        <f>VLOOKUP($A11,'RŠ-indeksi-podatki'!$A$2:$H$54,6)</f>
        <v>1.82</v>
      </c>
    </row>
    <row r="12" spans="1:4" ht="12.75">
      <c r="A12" s="33">
        <v>1984</v>
      </c>
      <c r="B12">
        <f>VLOOKUP($A12,'RŠ-indeksi-podatki'!$A$2:$H$54,2)</f>
        <v>26274</v>
      </c>
      <c r="C12">
        <f>VLOOKUP($A12,'RŠ-indeksi-podatki'!$A$2:$H$54,5)</f>
        <v>13.5</v>
      </c>
      <c r="D12">
        <f>VLOOKUP($A12,'RŠ-indeksi-podatki'!$A$2:$H$54,6)</f>
        <v>1.75</v>
      </c>
    </row>
    <row r="13" spans="1:7" ht="12.75">
      <c r="A13" s="33">
        <v>1985</v>
      </c>
      <c r="B13">
        <f>VLOOKUP($A13,'RŠ-indeksi-podatki'!$A$2:$H$54,2)</f>
        <v>25933</v>
      </c>
      <c r="C13">
        <f>VLOOKUP($A13,'RŠ-indeksi-podatki'!$A$2:$H$54,5)</f>
        <v>13.1</v>
      </c>
      <c r="D13">
        <f>VLOOKUP($A13,'RŠ-indeksi-podatki'!$A$2:$H$54,6)</f>
        <v>1.72</v>
      </c>
      <c r="F13" s="36"/>
      <c r="G13" s="36"/>
    </row>
    <row r="14" spans="1:4" ht="12.75">
      <c r="A14" s="33">
        <v>1986</v>
      </c>
      <c r="B14">
        <f>VLOOKUP($A14,'RŠ-indeksi-podatki'!$A$2:$H$54,2)</f>
        <v>25570</v>
      </c>
      <c r="C14">
        <f>VLOOKUP($A14,'RŠ-indeksi-podatki'!$A$2:$H$54,5)</f>
        <v>12.9</v>
      </c>
      <c r="D14">
        <f>VLOOKUP($A14,'RŠ-indeksi-podatki'!$A$2:$H$54,6)</f>
        <v>1.65</v>
      </c>
    </row>
    <row r="15" spans="1:4" ht="12.75">
      <c r="A15" s="33">
        <v>1987</v>
      </c>
      <c r="B15">
        <f>VLOOKUP($A15,'RŠ-indeksi-podatki'!$A$2:$H$54,2)</f>
        <v>25592</v>
      </c>
      <c r="C15">
        <f>VLOOKUP($A15,'RŠ-indeksi-podatki'!$A$2:$H$54,5)</f>
        <v>12.9</v>
      </c>
      <c r="D15">
        <f>VLOOKUP($A15,'RŠ-indeksi-podatki'!$A$2:$H$54,6)</f>
        <v>1.64</v>
      </c>
    </row>
    <row r="16" spans="1:4" ht="12.75">
      <c r="A16" s="33">
        <v>1988</v>
      </c>
      <c r="B16">
        <f>VLOOKUP($A16,'RŠ-indeksi-podatki'!$A$2:$H$54,2)</f>
        <v>25209</v>
      </c>
      <c r="C16">
        <f>VLOOKUP($A16,'RŠ-indeksi-podatki'!$A$2:$H$54,5)</f>
        <v>12.6</v>
      </c>
      <c r="D16">
        <f>VLOOKUP($A16,'RŠ-indeksi-podatki'!$A$2:$H$54,6)</f>
        <v>1.63</v>
      </c>
    </row>
    <row r="17" spans="1:4" ht="12.75">
      <c r="A17" s="33">
        <v>1989</v>
      </c>
      <c r="B17">
        <f>VLOOKUP($A17,'RŠ-indeksi-podatki'!$A$2:$H$54,2)</f>
        <v>23447</v>
      </c>
      <c r="C17">
        <f>VLOOKUP($A17,'RŠ-indeksi-podatki'!$A$2:$H$54,5)</f>
        <v>11.7</v>
      </c>
      <c r="D17">
        <f>VLOOKUP($A17,'RŠ-indeksi-podatki'!$A$2:$H$54,6)</f>
        <v>1.52</v>
      </c>
    </row>
    <row r="18" spans="1:7" ht="12.75">
      <c r="A18" s="33">
        <v>1990</v>
      </c>
      <c r="B18">
        <f>VLOOKUP($A18,'RŠ-indeksi-podatki'!$A$2:$H$54,2)</f>
        <v>22368</v>
      </c>
      <c r="C18">
        <f>VLOOKUP($A18,'RŠ-indeksi-podatki'!$A$2:$H$54,5)</f>
        <v>11.2</v>
      </c>
      <c r="D18">
        <f>VLOOKUP($A18,'RŠ-indeksi-podatki'!$A$2:$H$54,6)</f>
        <v>1.46</v>
      </c>
      <c r="F18" s="36"/>
      <c r="G18" s="36"/>
    </row>
    <row r="19" spans="1:4" ht="12.75">
      <c r="A19" s="33">
        <v>1991</v>
      </c>
      <c r="B19">
        <f>VLOOKUP($A19,'RŠ-indeksi-podatki'!$A$2:$H$54,2)</f>
        <v>21583</v>
      </c>
      <c r="C19">
        <f>VLOOKUP($A19,'RŠ-indeksi-podatki'!$A$2:$H$54,5)</f>
        <v>10.8</v>
      </c>
      <c r="D19">
        <f>VLOOKUP($A19,'RŠ-indeksi-podatki'!$A$2:$H$54,6)</f>
        <v>1.42</v>
      </c>
    </row>
    <row r="20" spans="1:4" ht="12.75">
      <c r="A20" s="33">
        <v>1992</v>
      </c>
      <c r="B20">
        <f>VLOOKUP($A20,'RŠ-indeksi-podatki'!$A$2:$H$54,2)</f>
        <v>19982</v>
      </c>
      <c r="C20">
        <f>VLOOKUP($A20,'RŠ-indeksi-podatki'!$A$2:$H$54,5)</f>
        <v>10</v>
      </c>
      <c r="D20">
        <f>VLOOKUP($A20,'RŠ-indeksi-podatki'!$A$2:$H$54,6)</f>
        <v>1.34</v>
      </c>
    </row>
    <row r="21" spans="1:4" ht="12.75">
      <c r="A21" s="33">
        <v>1993</v>
      </c>
      <c r="B21">
        <f>VLOOKUP($A21,'RŠ-indeksi-podatki'!$A$2:$H$54,2)</f>
        <v>19793</v>
      </c>
      <c r="C21">
        <f>VLOOKUP($A21,'RŠ-indeksi-podatki'!$A$2:$H$54,5)</f>
        <v>9.9</v>
      </c>
      <c r="D21">
        <f>VLOOKUP($A21,'RŠ-indeksi-podatki'!$A$2:$H$54,6)</f>
        <v>1.33</v>
      </c>
    </row>
    <row r="22" spans="1:4" ht="12.75">
      <c r="A22" s="33">
        <v>1994</v>
      </c>
      <c r="B22">
        <f>VLOOKUP($A22,'RŠ-indeksi-podatki'!$A$2:$H$54,2)</f>
        <v>19463</v>
      </c>
      <c r="C22">
        <f>VLOOKUP($A22,'RŠ-indeksi-podatki'!$A$2:$H$54,5)</f>
        <v>9.8</v>
      </c>
      <c r="D22">
        <f>VLOOKUP($A22,'RŠ-indeksi-podatki'!$A$2:$H$54,6)</f>
        <v>1.32</v>
      </c>
    </row>
    <row r="23" spans="1:7" ht="12.75">
      <c r="A23" s="33">
        <v>1995</v>
      </c>
      <c r="B23">
        <f>VLOOKUP($A23,'RŠ-indeksi-podatki'!$A$2:$H$54,2)</f>
        <v>18980</v>
      </c>
      <c r="C23">
        <f>VLOOKUP($A23,'RŠ-indeksi-podatki'!$A$2:$H$54,5)</f>
        <v>9.5</v>
      </c>
      <c r="D23">
        <f>VLOOKUP($A23,'RŠ-indeksi-podatki'!$A$2:$H$54,6)</f>
        <v>1.29</v>
      </c>
      <c r="F23" s="36"/>
      <c r="G23" s="36"/>
    </row>
    <row r="24" spans="1:4" ht="12.75">
      <c r="A24" s="33">
        <v>1996</v>
      </c>
      <c r="B24">
        <f>VLOOKUP($A24,'RŠ-indeksi-podatki'!$A$2:$H$54,2)</f>
        <v>18788</v>
      </c>
      <c r="C24">
        <f>VLOOKUP($A24,'RŠ-indeksi-podatki'!$A$2:$H$54,5)</f>
        <v>9.5</v>
      </c>
      <c r="D24">
        <f>VLOOKUP($A24,'RŠ-indeksi-podatki'!$A$2:$H$54,6)</f>
        <v>1.28</v>
      </c>
    </row>
    <row r="25" spans="1:4" ht="12.75">
      <c r="A25" s="33">
        <v>1997</v>
      </c>
      <c r="B25">
        <f>VLOOKUP($A25,'RŠ-indeksi-podatki'!$A$2:$H$54,2)</f>
        <v>18165</v>
      </c>
      <c r="C25">
        <f>VLOOKUP($A25,'RŠ-indeksi-podatki'!$A$2:$H$54,5)</f>
        <v>9.1</v>
      </c>
      <c r="D25">
        <f>VLOOKUP($A25,'RŠ-indeksi-podatki'!$A$2:$H$54,6)</f>
        <v>1.25</v>
      </c>
    </row>
    <row r="26" spans="1:4" ht="12.75">
      <c r="A26" s="33">
        <v>1998</v>
      </c>
      <c r="B26">
        <f>VLOOKUP($A26,'RŠ-indeksi-podatki'!$A$2:$H$54,2)</f>
        <v>17856</v>
      </c>
      <c r="C26">
        <f>VLOOKUP($A26,'RŠ-indeksi-podatki'!$A$2:$H$54,5)</f>
        <v>9</v>
      </c>
      <c r="D26">
        <f>VLOOKUP($A26,'RŠ-indeksi-podatki'!$A$2:$H$54,6)</f>
        <v>1.23</v>
      </c>
    </row>
    <row r="27" spans="1:4" ht="12.75">
      <c r="A27" s="33">
        <v>1999</v>
      </c>
      <c r="B27">
        <f>VLOOKUP($A27,'RŠ-indeksi-podatki'!$A$2:$H$54,2)</f>
        <v>17533</v>
      </c>
      <c r="C27">
        <f>VLOOKUP($A27,'RŠ-indeksi-podatki'!$A$2:$H$54,5)</f>
        <v>8.8</v>
      </c>
      <c r="D27">
        <f>VLOOKUP($A27,'RŠ-indeksi-podatki'!$A$2:$H$54,6)</f>
        <v>1.21</v>
      </c>
    </row>
    <row r="28" spans="1:8" ht="12.75">
      <c r="A28" s="33">
        <v>2000</v>
      </c>
      <c r="B28">
        <f>VLOOKUP($A28,'RŠ-indeksi-podatki'!$A$2:$H$54,2)</f>
        <v>18180</v>
      </c>
      <c r="C28">
        <f>VLOOKUP($A28,'RŠ-indeksi-podatki'!$A$2:$H$54,5)</f>
        <v>9.1</v>
      </c>
      <c r="D28">
        <f>VLOOKUP($A28,'RŠ-indeksi-podatki'!$A$2:$H$54,6)</f>
        <v>1.26</v>
      </c>
      <c r="F28" s="36"/>
      <c r="G28" s="36"/>
      <c r="H28" s="36"/>
    </row>
    <row r="29" spans="1:8" ht="12.75">
      <c r="A29" s="33">
        <v>2001</v>
      </c>
      <c r="B29">
        <f>VLOOKUP($A29,'RŠ-indeksi-podatki'!$A$2:$H$54,2)</f>
        <v>17477</v>
      </c>
      <c r="C29">
        <f>VLOOKUP($A29,'RŠ-indeksi-podatki'!$A$2:$H$54,5)</f>
        <v>8.8</v>
      </c>
      <c r="D29">
        <f>VLOOKUP($A29,'RŠ-indeksi-podatki'!$A$2:$H$54,6)</f>
        <v>1.21</v>
      </c>
      <c r="H29" s="36"/>
    </row>
    <row r="30" spans="1:8" ht="12.75">
      <c r="A30" s="33">
        <v>2002</v>
      </c>
      <c r="B30">
        <f>VLOOKUP($A30,'RŠ-indeksi-podatki'!$A$2:$H$54,2)</f>
        <v>17501</v>
      </c>
      <c r="C30">
        <f>VLOOKUP($A30,'RŠ-indeksi-podatki'!$A$2:$H$54,5)</f>
        <v>8.8</v>
      </c>
      <c r="D30">
        <f>VLOOKUP($A30,'RŠ-indeksi-podatki'!$A$2:$H$54,6)</f>
        <v>1.21</v>
      </c>
      <c r="H30" s="36"/>
    </row>
    <row r="31" spans="1:8" ht="12.75">
      <c r="A31" s="33">
        <v>2003</v>
      </c>
      <c r="B31">
        <f>VLOOKUP($A31,'RŠ-indeksi-podatki'!$A$2:$H$54,2)</f>
        <v>17321</v>
      </c>
      <c r="C31">
        <f>VLOOKUP($A31,'RŠ-indeksi-podatki'!$A$2:$H$54,5)</f>
        <v>8.7</v>
      </c>
      <c r="D31">
        <f>VLOOKUP($A31,'RŠ-indeksi-podatki'!$A$2:$H$54,6)</f>
        <v>1.2</v>
      </c>
      <c r="H31" s="36"/>
    </row>
    <row r="32" spans="1:8" ht="12.75">
      <c r="A32" s="33">
        <v>2004</v>
      </c>
      <c r="B32">
        <f>VLOOKUP($A32,'RŠ-indeksi-podatki'!$A$2:$H$54,2)</f>
        <v>17961</v>
      </c>
      <c r="C32">
        <f>VLOOKUP($A32,'RŠ-indeksi-podatki'!$A$2:$H$54,5)</f>
        <v>9</v>
      </c>
      <c r="D32">
        <f>VLOOKUP($A32,'RŠ-indeksi-podatki'!$A$2:$H$54,6)</f>
        <v>1.25</v>
      </c>
      <c r="H32" s="36"/>
    </row>
    <row r="33" spans="1:8" ht="12.75">
      <c r="A33" s="33">
        <v>2005</v>
      </c>
      <c r="B33">
        <f>VLOOKUP($A33,'RŠ-indeksi-podatki'!$A$2:$H$54,2)</f>
        <v>18157</v>
      </c>
      <c r="C33">
        <f>VLOOKUP($A33,'RŠ-indeksi-podatki'!$A$2:$H$54,5)</f>
        <v>9.1</v>
      </c>
      <c r="D33">
        <f>VLOOKUP($A33,'RŠ-indeksi-podatki'!$A$2:$H$54,6)</f>
        <v>1.26</v>
      </c>
      <c r="F33" s="36"/>
      <c r="G33" s="36"/>
      <c r="H33" s="36"/>
    </row>
    <row r="35" spans="1:9" ht="12.75">
      <c r="A35" s="92" t="s">
        <v>357</v>
      </c>
      <c r="B35" s="91"/>
      <c r="C35" s="91"/>
      <c r="D35" s="91"/>
      <c r="E35" s="91"/>
      <c r="F35" s="91"/>
      <c r="G35" s="91"/>
      <c r="H35" s="91"/>
      <c r="I35" s="91"/>
    </row>
    <row r="36" spans="1:9" ht="12.75">
      <c r="A36" s="91"/>
      <c r="B36" s="91"/>
      <c r="C36" s="91"/>
      <c r="D36" s="91"/>
      <c r="E36" s="91"/>
      <c r="F36" s="91"/>
      <c r="G36" s="91"/>
      <c r="H36" s="91"/>
      <c r="I36" s="91"/>
    </row>
    <row r="37" ht="12.75">
      <c r="A37" s="1"/>
    </row>
    <row r="38" spans="1:9" ht="12.75">
      <c r="A38" s="92" t="s">
        <v>358</v>
      </c>
      <c r="B38" s="91"/>
      <c r="C38" s="91"/>
      <c r="D38" s="91"/>
      <c r="E38" s="91"/>
      <c r="F38" s="91"/>
      <c r="G38" s="91"/>
      <c r="H38" s="91"/>
      <c r="I38" s="91"/>
    </row>
    <row r="39" spans="1:9" ht="12.75">
      <c r="A39" s="91"/>
      <c r="B39" s="91"/>
      <c r="C39" s="91"/>
      <c r="D39" s="91"/>
      <c r="E39" s="91"/>
      <c r="F39" s="91"/>
      <c r="G39" s="91"/>
      <c r="H39" s="91"/>
      <c r="I39" s="91"/>
    </row>
    <row r="40" ht="12.75">
      <c r="A40" s="1"/>
    </row>
    <row r="41" spans="1:9" ht="12.75">
      <c r="A41" s="92" t="s">
        <v>359</v>
      </c>
      <c r="B41" s="91"/>
      <c r="C41" s="91"/>
      <c r="D41" s="91"/>
      <c r="E41" s="91"/>
      <c r="F41" s="91"/>
      <c r="G41" s="91"/>
      <c r="H41" s="91"/>
      <c r="I41" s="91"/>
    </row>
    <row r="42" spans="1:9" ht="12.75">
      <c r="A42" s="91"/>
      <c r="B42" s="91"/>
      <c r="C42" s="91"/>
      <c r="D42" s="91"/>
      <c r="E42" s="91"/>
      <c r="F42" s="91"/>
      <c r="G42" s="91"/>
      <c r="H42" s="91"/>
      <c r="I42" s="91"/>
    </row>
    <row r="44" ht="12.75">
      <c r="A44" t="s">
        <v>367</v>
      </c>
    </row>
    <row r="45" spans="1:9" ht="12.75">
      <c r="A45" s="91" t="s">
        <v>360</v>
      </c>
      <c r="B45" s="91"/>
      <c r="C45" s="91"/>
      <c r="D45" s="91"/>
      <c r="E45" s="91"/>
      <c r="F45" s="91"/>
      <c r="G45" s="91"/>
      <c r="H45" s="91"/>
      <c r="I45" s="91"/>
    </row>
    <row r="46" spans="1:9" ht="12.75">
      <c r="A46" s="91"/>
      <c r="B46" s="91"/>
      <c r="C46" s="91"/>
      <c r="D46" s="91"/>
      <c r="E46" s="91"/>
      <c r="F46" s="91"/>
      <c r="G46" s="91"/>
      <c r="H46" s="91"/>
      <c r="I46" s="91"/>
    </row>
    <row r="47" spans="1:10" ht="12.75">
      <c r="A47" s="91" t="s">
        <v>362</v>
      </c>
      <c r="B47" s="91"/>
      <c r="C47" s="91"/>
      <c r="D47" s="91"/>
      <c r="E47" s="91"/>
      <c r="F47" s="91"/>
      <c r="G47" s="91"/>
      <c r="H47" s="91"/>
      <c r="I47" s="91"/>
      <c r="J47" t="s">
        <v>361</v>
      </c>
    </row>
    <row r="48" spans="1:9" ht="12.75">
      <c r="A48" s="91" t="s">
        <v>363</v>
      </c>
      <c r="B48" s="91"/>
      <c r="C48" s="91"/>
      <c r="D48" s="91"/>
      <c r="E48" s="91"/>
      <c r="F48" s="91"/>
      <c r="G48" s="91"/>
      <c r="H48" s="91"/>
      <c r="I48" s="91"/>
    </row>
    <row r="49" spans="1:9" ht="12.75">
      <c r="A49" s="91"/>
      <c r="B49" s="91"/>
      <c r="C49" s="91"/>
      <c r="D49" s="91"/>
      <c r="E49" s="91"/>
      <c r="F49" s="91"/>
      <c r="G49" s="91"/>
      <c r="H49" s="91"/>
      <c r="I49" s="91"/>
    </row>
    <row r="50" spans="1:9" ht="12.75">
      <c r="A50" s="91" t="s">
        <v>364</v>
      </c>
      <c r="B50" s="91"/>
      <c r="C50" s="91"/>
      <c r="D50" s="91"/>
      <c r="E50" s="91"/>
      <c r="F50" s="91"/>
      <c r="G50" s="91"/>
      <c r="H50" s="91"/>
      <c r="I50" s="91"/>
    </row>
    <row r="51" spans="1:9" ht="12.75">
      <c r="A51" s="91"/>
      <c r="B51" s="91"/>
      <c r="C51" s="91"/>
      <c r="D51" s="91"/>
      <c r="E51" s="91"/>
      <c r="F51" s="91"/>
      <c r="G51" s="91"/>
      <c r="H51" s="91"/>
      <c r="I51" s="91"/>
    </row>
    <row r="52" spans="1:9" ht="12.75">
      <c r="A52" s="91" t="s">
        <v>365</v>
      </c>
      <c r="B52" s="91"/>
      <c r="C52" s="91"/>
      <c r="D52" s="91"/>
      <c r="E52" s="91"/>
      <c r="F52" s="91"/>
      <c r="G52" s="91"/>
      <c r="H52" s="91"/>
      <c r="I52" s="91"/>
    </row>
    <row r="53" spans="1:9" ht="12.75">
      <c r="A53" s="91"/>
      <c r="B53" s="91"/>
      <c r="C53" s="91"/>
      <c r="D53" s="91"/>
      <c r="E53" s="91"/>
      <c r="F53" s="91"/>
      <c r="G53" s="91"/>
      <c r="H53" s="91"/>
      <c r="I53" s="91"/>
    </row>
    <row r="54" ht="12.75">
      <c r="A54" t="s">
        <v>366</v>
      </c>
    </row>
    <row r="56" spans="1:2" ht="12.75">
      <c r="A56" s="74" t="s">
        <v>390</v>
      </c>
      <c r="B56" s="54" t="s">
        <v>429</v>
      </c>
    </row>
    <row r="57" spans="1:2" ht="12.75">
      <c r="A57" s="85"/>
      <c r="B57" s="54" t="s">
        <v>430</v>
      </c>
    </row>
    <row r="58" spans="1:2" ht="12.75">
      <c r="A58" s="85"/>
      <c r="B58" s="54" t="s">
        <v>431</v>
      </c>
    </row>
    <row r="59" spans="1:2" ht="12.75">
      <c r="A59" s="85"/>
      <c r="B59" s="54" t="s">
        <v>432</v>
      </c>
    </row>
    <row r="60" ht="12.75">
      <c r="A60" s="85"/>
    </row>
    <row r="61" spans="1:6" ht="38.25">
      <c r="A61" s="74" t="s">
        <v>406</v>
      </c>
      <c r="C61" s="86" t="s">
        <v>387</v>
      </c>
      <c r="D61" s="86" t="s">
        <v>433</v>
      </c>
      <c r="E61" s="86" t="s">
        <v>434</v>
      </c>
      <c r="F61" s="84"/>
    </row>
    <row r="62" spans="2:8" ht="12.75">
      <c r="B62" s="33">
        <v>1985</v>
      </c>
      <c r="C62">
        <f>VLOOKUP($B62,'RŠ-indeksi-podatki'!$A$2:$H$54,2)</f>
        <v>25933</v>
      </c>
      <c r="D62">
        <f>VLOOKUP($B62,'RŠ-indeksi-podatki'!$A$2:$H$54,5)</f>
        <v>13.1</v>
      </c>
      <c r="E62">
        <f>VLOOKUP($B62,'RŠ-indeksi-podatki'!$A$2:$H$54,6)</f>
        <v>1.72</v>
      </c>
      <c r="F62" s="36"/>
      <c r="G62" s="36">
        <f>C62*100/$B$8</f>
        <v>86.72664035850445</v>
      </c>
      <c r="H62" s="36">
        <f>D62*100/$C$33</f>
        <v>143.95604395604397</v>
      </c>
    </row>
    <row r="63" spans="2:8" ht="12.75">
      <c r="B63" s="33">
        <v>1990</v>
      </c>
      <c r="C63">
        <f>VLOOKUP($B63,'RŠ-indeksi-podatki'!$A$2:$H$54,2)</f>
        <v>22368</v>
      </c>
      <c r="D63">
        <f>VLOOKUP($B63,'RŠ-indeksi-podatki'!$A$2:$H$54,5)</f>
        <v>11.2</v>
      </c>
      <c r="E63">
        <f>VLOOKUP($B63,'RŠ-indeksi-podatki'!$A$2:$H$54,6)</f>
        <v>1.46</v>
      </c>
      <c r="F63" s="36"/>
      <c r="G63" s="36">
        <f>C63*100/$B$8</f>
        <v>74.80436091231356</v>
      </c>
      <c r="H63" s="36">
        <f>D63*100/$C$33</f>
        <v>123.07692307692308</v>
      </c>
    </row>
    <row r="64" spans="2:8" ht="12.75">
      <c r="B64" s="33">
        <v>1995</v>
      </c>
      <c r="C64">
        <f>VLOOKUP($B64,'RŠ-indeksi-podatki'!$A$2:$H$54,2)</f>
        <v>18980</v>
      </c>
      <c r="D64">
        <f>VLOOKUP($B64,'RŠ-indeksi-podatki'!$A$2:$H$54,5)</f>
        <v>9.5</v>
      </c>
      <c r="E64">
        <f>VLOOKUP($B64,'RŠ-indeksi-podatki'!$A$2:$H$54,6)</f>
        <v>1.29</v>
      </c>
      <c r="F64" s="36"/>
      <c r="G64" s="36">
        <f>C64*100/$B$8</f>
        <v>63.47401511604575</v>
      </c>
      <c r="H64" s="36">
        <f>D64*100/$C$33</f>
        <v>104.3956043956044</v>
      </c>
    </row>
    <row r="65" spans="2:8" ht="12.75">
      <c r="B65" s="33">
        <v>2000</v>
      </c>
      <c r="C65">
        <f>VLOOKUP($B65,'RŠ-indeksi-podatki'!$A$2:$H$54,2)</f>
        <v>18180</v>
      </c>
      <c r="D65">
        <f>VLOOKUP($B65,'RŠ-indeksi-podatki'!$A$2:$H$54,5)</f>
        <v>9.1</v>
      </c>
      <c r="E65">
        <f>VLOOKUP($B65,'RŠ-indeksi-podatki'!$A$2:$H$54,6)</f>
        <v>1.26</v>
      </c>
      <c r="F65" s="36"/>
      <c r="G65" s="36">
        <f>C65*100/$B$8</f>
        <v>60.798608788709785</v>
      </c>
      <c r="H65" s="36">
        <f>D65*100/$C$33</f>
        <v>100</v>
      </c>
    </row>
    <row r="66" spans="2:8" ht="12.75">
      <c r="B66" s="33">
        <v>2005</v>
      </c>
      <c r="C66">
        <f>VLOOKUP($B66,'RŠ-indeksi-podatki'!$A$2:$H$54,2)</f>
        <v>18157</v>
      </c>
      <c r="D66">
        <f>VLOOKUP($B66,'RŠ-indeksi-podatki'!$A$2:$H$54,5)</f>
        <v>9.1</v>
      </c>
      <c r="E66">
        <f>VLOOKUP($B66,'RŠ-indeksi-podatki'!$A$2:$H$54,6)</f>
        <v>1.26</v>
      </c>
      <c r="F66" s="36"/>
      <c r="G66" s="36">
        <f>C66*100/$B$8</f>
        <v>60.72169085679888</v>
      </c>
      <c r="H66" s="36">
        <f>D66*100/$C$33</f>
        <v>100</v>
      </c>
    </row>
    <row r="67" spans="2:8" ht="12.75">
      <c r="B67" s="33"/>
      <c r="F67" s="36"/>
      <c r="G67" s="36"/>
      <c r="H67" s="36"/>
    </row>
    <row r="68" spans="2:8" ht="12.75">
      <c r="B68" s="33"/>
      <c r="F68" s="36"/>
      <c r="G68" s="36"/>
      <c r="H68" s="36"/>
    </row>
    <row r="69" ht="12.75">
      <c r="A69" s="85"/>
    </row>
    <row r="70" ht="12.75">
      <c r="A70" s="85"/>
    </row>
    <row r="71" ht="12.75">
      <c r="A71" s="85"/>
    </row>
    <row r="72" ht="12.75">
      <c r="A72" s="85"/>
    </row>
    <row r="73" ht="12.75">
      <c r="A73" s="85"/>
    </row>
    <row r="74" ht="12.75">
      <c r="A74" s="85"/>
    </row>
    <row r="75" ht="12.75">
      <c r="A75" s="85"/>
    </row>
    <row r="76" ht="12.75">
      <c r="A76" s="85"/>
    </row>
    <row r="77" ht="12.75">
      <c r="A77" s="85"/>
    </row>
    <row r="78" ht="12.75">
      <c r="A78" s="85"/>
    </row>
    <row r="79" ht="12.75">
      <c r="A79" s="85"/>
    </row>
    <row r="80" ht="12.75">
      <c r="A80" s="85"/>
    </row>
    <row r="81" ht="12.75">
      <c r="A81" s="85"/>
    </row>
    <row r="82" ht="12.75">
      <c r="A82" s="85"/>
    </row>
    <row r="83" ht="12.75">
      <c r="A83" s="85"/>
    </row>
    <row r="84" ht="12.75">
      <c r="A84" s="85"/>
    </row>
    <row r="85" ht="12.75">
      <c r="A85" s="85"/>
    </row>
    <row r="86" ht="12.75">
      <c r="A86" s="85"/>
    </row>
    <row r="87" ht="12.75">
      <c r="A87" s="85"/>
    </row>
    <row r="88" ht="12.75">
      <c r="A88" s="85"/>
    </row>
    <row r="89" ht="12.75">
      <c r="A89" s="85"/>
    </row>
    <row r="90" ht="12.75">
      <c r="A90" s="85"/>
    </row>
    <row r="91" ht="12.75">
      <c r="A91" s="85"/>
    </row>
    <row r="92" ht="12.75">
      <c r="A92" s="85"/>
    </row>
    <row r="93" ht="12.75">
      <c r="A93" s="85"/>
    </row>
    <row r="94" ht="12.75">
      <c r="A94" s="85"/>
    </row>
    <row r="106" spans="1:2" ht="12.75">
      <c r="A106" s="74" t="s">
        <v>407</v>
      </c>
      <c r="B106" s="54" t="s">
        <v>435</v>
      </c>
    </row>
    <row r="107" spans="1:2" ht="12.75">
      <c r="A107" s="74" t="s">
        <v>380</v>
      </c>
      <c r="B107" s="54" t="s">
        <v>436</v>
      </c>
    </row>
    <row r="108" spans="1:3" ht="38.25">
      <c r="A108" s="74" t="s">
        <v>378</v>
      </c>
      <c r="B108" s="87" t="s">
        <v>439</v>
      </c>
      <c r="C108" s="88" t="s">
        <v>387</v>
      </c>
    </row>
    <row r="109" spans="2:6" ht="12.75">
      <c r="B109" s="33">
        <v>1985</v>
      </c>
      <c r="C109" s="58">
        <f>C62/F110*100</f>
        <v>86.72664035850445</v>
      </c>
      <c r="F109" s="54" t="s">
        <v>387</v>
      </c>
    </row>
    <row r="110" spans="2:6" ht="12.75">
      <c r="B110" s="33">
        <v>1990</v>
      </c>
      <c r="C110" s="58">
        <f>C63/F110*100</f>
        <v>74.80436091231356</v>
      </c>
      <c r="E110">
        <v>1980</v>
      </c>
      <c r="F110">
        <f>B8</f>
        <v>29902</v>
      </c>
    </row>
    <row r="111" spans="2:3" ht="12.75">
      <c r="B111" s="33">
        <v>1995</v>
      </c>
      <c r="C111" s="58">
        <f>C64/F110*100</f>
        <v>63.47401511604575</v>
      </c>
    </row>
    <row r="112" spans="2:3" ht="12.75">
      <c r="B112" s="33">
        <v>2000</v>
      </c>
      <c r="C112" s="58">
        <f>C65/F110*100</f>
        <v>60.798608788709785</v>
      </c>
    </row>
    <row r="113" spans="2:3" ht="12.75">
      <c r="B113" s="33">
        <v>2005</v>
      </c>
      <c r="C113" s="58">
        <f>C66/F110*100</f>
        <v>60.72169085679887</v>
      </c>
    </row>
    <row r="114" spans="1:3" ht="38.25">
      <c r="A114" s="74" t="s">
        <v>379</v>
      </c>
      <c r="B114" s="87" t="s">
        <v>439</v>
      </c>
      <c r="C114" s="82" t="s">
        <v>437</v>
      </c>
    </row>
    <row r="115" spans="2:6" ht="12.75">
      <c r="B115" s="33">
        <v>1985</v>
      </c>
      <c r="C115" s="36">
        <f>D62/C33*100</f>
        <v>143.95604395604394</v>
      </c>
      <c r="F115" s="54" t="s">
        <v>437</v>
      </c>
    </row>
    <row r="116" spans="2:6" ht="12.75">
      <c r="B116" s="33">
        <v>1990</v>
      </c>
      <c r="C116" s="36">
        <f>D63/F116*100</f>
        <v>123.07692307692308</v>
      </c>
      <c r="E116">
        <v>2005</v>
      </c>
      <c r="F116">
        <f>C33</f>
        <v>9.1</v>
      </c>
    </row>
    <row r="117" spans="2:6" ht="12.75">
      <c r="B117" s="33">
        <v>1995</v>
      </c>
      <c r="C117" s="36">
        <f>D64/F116*100</f>
        <v>104.39560439560441</v>
      </c>
      <c r="F117" s="76"/>
    </row>
    <row r="118" spans="2:3" ht="12.75">
      <c r="B118" s="33">
        <v>2000</v>
      </c>
      <c r="C118" s="36">
        <f>D65/F116*100</f>
        <v>100</v>
      </c>
    </row>
    <row r="119" spans="2:3" ht="12.75">
      <c r="B119" s="33">
        <v>2005</v>
      </c>
      <c r="C119" s="36">
        <f>D66/F116*100</f>
        <v>100</v>
      </c>
    </row>
    <row r="120" spans="1:4" ht="25.5">
      <c r="A120" s="74" t="s">
        <v>306</v>
      </c>
      <c r="B120" s="87" t="s">
        <v>438</v>
      </c>
      <c r="C120" s="82" t="s">
        <v>434</v>
      </c>
      <c r="D120" s="18"/>
    </row>
    <row r="121" spans="2:3" ht="12.75">
      <c r="B121">
        <v>2000</v>
      </c>
      <c r="C121" s="36">
        <f aca="true" t="shared" si="0" ref="C121:C126">D28/D27*100</f>
        <v>104.13223140495869</v>
      </c>
    </row>
    <row r="122" spans="2:3" ht="12.75">
      <c r="B122">
        <v>2001</v>
      </c>
      <c r="C122" s="36">
        <f t="shared" si="0"/>
        <v>96.03174603174602</v>
      </c>
    </row>
    <row r="123" spans="2:3" ht="12.75">
      <c r="B123">
        <v>2002</v>
      </c>
      <c r="C123" s="36">
        <f t="shared" si="0"/>
        <v>100</v>
      </c>
    </row>
    <row r="124" spans="2:3" ht="12.75">
      <c r="B124">
        <v>2003</v>
      </c>
      <c r="C124" s="36">
        <f t="shared" si="0"/>
        <v>99.17355371900827</v>
      </c>
    </row>
    <row r="125" spans="2:3" ht="12.75">
      <c r="B125">
        <v>2004</v>
      </c>
      <c r="C125" s="36">
        <f t="shared" si="0"/>
        <v>104.16666666666667</v>
      </c>
    </row>
    <row r="126" spans="2:3" ht="12.75">
      <c r="B126">
        <v>2005</v>
      </c>
      <c r="C126" s="36">
        <f t="shared" si="0"/>
        <v>100.8</v>
      </c>
    </row>
  </sheetData>
  <sheetProtection/>
  <mergeCells count="9">
    <mergeCell ref="A1:I5"/>
    <mergeCell ref="A35:I36"/>
    <mergeCell ref="A38:I39"/>
    <mergeCell ref="A41:I42"/>
    <mergeCell ref="A52:I53"/>
    <mergeCell ref="A45:I46"/>
    <mergeCell ref="A47:I47"/>
    <mergeCell ref="A48:I49"/>
    <mergeCell ref="A50:I51"/>
  </mergeCells>
  <printOptions/>
  <pageMargins left="0.75" right="0.75" top="1" bottom="1" header="0.5" footer="0.5"/>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Fakulteta za upravo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 Bencina</dc:creator>
  <cp:keywords/>
  <dc:description/>
  <cp:lastModifiedBy>User</cp:lastModifiedBy>
  <cp:lastPrinted>2010-02-01T21:25:09Z</cp:lastPrinted>
  <dcterms:created xsi:type="dcterms:W3CDTF">2007-02-18T09:24:01Z</dcterms:created>
  <dcterms:modified xsi:type="dcterms:W3CDTF">2010-02-01T21:54:55Z</dcterms:modified>
  <cp:category/>
  <cp:version/>
  <cp:contentType/>
  <cp:contentStatus/>
</cp:coreProperties>
</file>